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dedad092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4da9ce3bea8d4f3c"/>
    <x:sheet xmlns:r="http://schemas.openxmlformats.org/officeDocument/2006/relationships" name="Serie anual" sheetId="2" r:id="R2d1d8d949b7f497f"/>
    <x:sheet xmlns:r="http://schemas.openxmlformats.org/officeDocument/2006/relationships" name="Trimestral 2022-26" sheetId="3" r:id="R4737236b7267439b"/>
    <x:sheet xmlns:r="http://schemas.openxmlformats.org/officeDocument/2006/relationships" name="Fuente MinHacienda" sheetId="4" r:id="R8185d44c6a554247"/>
    <x:sheet xmlns:r="http://schemas.openxmlformats.org/officeDocument/2006/relationships" name="Fuente DANE PIB" sheetId="5" r:id="R050317dd85544215"/>
    <x:sheet xmlns:r="http://schemas.openxmlformats.org/officeDocument/2006/relationships" name="Fuentes y notas" sheetId="6" r:id="Raa92948b59294619"/>
    <x:sheet xmlns:r="http://schemas.openxmlformats.org/officeDocument/2006/relationships" name="Checks" sheetId="7" r:id="R5fbe7d937e57408e"/>
    <x:sheet xmlns:r="http://schemas.openxmlformats.org/officeDocument/2006/relationships" name="Puente fiscal 2022-25" sheetId="8" r:id="R84786d94d9f3469f"/>
    <x:sheet xmlns:r="http://schemas.openxmlformats.org/officeDocument/2006/relationships" name="Lectura del puente" sheetId="9" r:id="R7608ddca89f74464"/>
    <x:sheet xmlns:r="http://schemas.openxmlformats.org/officeDocument/2006/relationships" name="Fuentes puente" sheetId="10" r:id="Rd4aa00ef79274d1d"/>
    <x:sheet xmlns:r="http://schemas.openxmlformats.org/officeDocument/2006/relationships" name="Corte parcial 2026" sheetId="11" r:id="Ra61e934c9e1844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"/>
    <x:numFmt numFmtId="201" formatCode="0.0"/>
    <x:numFmt numFmtId="202" formatCode="#,##0;[Red]-#,##0;–"/>
    <x:numFmt numFmtId="203" formatCode="0.0;[Red]-0.0"/>
    <x:numFmt numFmtId="204" formatCode="#,##0;[Red]-#,##0"/>
    <x:numFmt numFmtId="205" formatCode="0.0%"/>
  </x:numFmts>
  <x:fonts count="2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2355B"/>
      <x:name val="Carlito"/>
    </x:font>
    <x:font>
      <x:sz val="11"/>
      <x:color rgb="FF5C3B00"/>
      <x:name val="Carlito"/>
    </x:font>
    <x:font>
      <x:b/>
      <x:sz val="10"/>
      <x:color rgb="FF1F2937"/>
      <x:name val="Aptos"/>
    </x:font>
    <x:font>
      <x:sz val="10"/>
      <x:color rgb="FF1F2937"/>
      <x:name val="Aptos"/>
    </x:font>
    <x:font>
      <x:b/>
      <x:sz val="10"/>
      <x:color rgb="FFFFFFFF"/>
      <x:name val="Aptos"/>
    </x:font>
    <x:font>
      <x:b/>
      <x:sz val="16"/>
      <x:color rgb="FFFFFFFF"/>
      <x:name val="Aptos Display"/>
    </x:font>
    <x:font>
      <x:b/>
      <x:sz val="17"/>
      <x:color rgb="FFFFFFFF"/>
      <x:name val="Carlito"/>
    </x:font>
    <x:font>
      <x:i/>
      <x:sz val="11"/>
      <x:color rgb="FF1D2730"/>
      <x:name val="Carlito"/>
    </x:font>
    <x:font>
      <x:sz val="9"/>
      <x:color rgb="FF596670"/>
      <x:name val="Carlito"/>
    </x:font>
    <x:font>
      <x:b/>
      <x:sz val="9"/>
      <x:color rgb="FFEFAD45"/>
      <x:name val="Carlito"/>
    </x:font>
    <x:font>
      <x:sz val="9"/>
      <x:color rgb="FF1D2730"/>
      <x:name val="Carlito"/>
    </x:font>
    <x:font>
      <x:b/>
      <x:sz val="9"/>
      <x:color rgb="FF17395E"/>
      <x:name val="Carlito"/>
    </x:font>
    <x:font>
      <x:b/>
      <x:sz val="11"/>
      <x:color rgb="FF1D2730"/>
      <x:name val="Carlito"/>
    </x:font>
    <x:font>
      <x:b/>
      <x:sz val="18"/>
      <x:color rgb="FFFFFFFF"/>
      <x:name val="Carlito"/>
    </x:font>
    <x:font>
      <x:b/>
      <x:sz val="11"/>
      <x:color rgb="FF17395E"/>
      <x:name val="Carlito"/>
    </x:font>
    <x:font>
      <x:b/>
      <x:sz val="11"/>
      <x:color rgb="FFEFAD45"/>
      <x:name val="Carlito"/>
    </x:font>
    <x:font>
      <x:sz val="11"/>
      <x:color rgb="FF1D2730"/>
      <x:name val="Carlito"/>
    </x:font>
    <x:font>
      <x:b/>
      <x:sz val="13"/>
      <x:color rgb="FF17395E"/>
      <x:name val="Carlito"/>
    </x:font>
    <x:font>
      <x:sz val="12"/>
      <x:color rgb="FF1D2730"/>
      <x:name val="Carlito"/>
    </x:font>
    <x:font>
      <x:sz val="10"/>
      <x:color rgb="FF1D2730"/>
      <x:name val="Carlito"/>
    </x:font>
    <x:font>
      <x:i/>
      <x:sz val="11"/>
      <x:color rgb="FF59667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2355B"/>
      </x:patternFill>
    </x:fill>
    <x:fill>
      <x:patternFill patternType="solid">
        <x:fgColor rgb="FFEAF2F8"/>
      </x:patternFill>
    </x:fill>
    <x:fill>
      <x:patternFill patternType="solid">
        <x:fgColor rgb="FFFFF7E6"/>
      </x:patternFill>
    </x:fill>
    <x:fill>
      <x:patternFill patternType="solid">
        <x:fgColor rgb="FF17395E"/>
      </x:patternFill>
    </x:fill>
    <x:fill>
      <x:patternFill patternType="solid">
        <x:fgColor rgb="FFE8F0F5"/>
      </x:patternFill>
    </x:fill>
    <x:fill>
      <x:patternFill patternType="solid">
        <x:fgColor rgb="FFF8F4EA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  <x:fill>
      <x:patternFill patternType="solid">
        <x:fgColor rgb="FFD84A3A"/>
      </x:patternFill>
    </x:fill>
  </x:fills>
  <x:borders count="11">
    <x:border/>
    <x:border>
      <x:left style="thin">
        <x:color rgb="FF52677A"/>
      </x:left>
      <x:right style="thin">
        <x:color rgb="FF52677A"/>
      </x:right>
      <x:top style="thin">
        <x:color rgb="FF52677A"/>
      </x:top>
      <x:bottom style="thin">
        <x:color rgb="FF52677A"/>
      </x:bottom>
    </x:border>
    <x:border>
      <x:left style="thin">
        <x:color rgb="FFC9D0D4"/>
      </x:left>
      <x:right style="thin">
        <x:color rgb="FFC9D0D4"/>
      </x:right>
      <x:top style="thin">
        <x:color rgb="FFC9D0D4"/>
      </x:top>
      <x:bottom style="thin">
        <x:color rgb="FFC9D0D4"/>
      </x:bottom>
    </x:border>
    <x:border>
      <x:left style="thin">
        <x:color rgb="FFC9D0D4"/>
      </x:left>
      <x:top style="thin">
        <x:color rgb="FFC9D0D4"/>
      </x:top>
    </x:border>
    <x:border>
      <x:top style="thin">
        <x:color rgb="FFC9D0D4"/>
      </x:top>
    </x:border>
    <x:border>
      <x:right style="thin">
        <x:color rgb="FFC9D0D4"/>
      </x:right>
      <x:top style="thin">
        <x:color rgb="FFC9D0D4"/>
      </x:top>
    </x:border>
    <x:border>
      <x:left style="thin">
        <x:color rgb="FFC9D0D4"/>
      </x:left>
    </x:border>
    <x:border>
      <x:right style="thin">
        <x:color rgb="FFC9D0D4"/>
      </x:right>
    </x:border>
    <x:border>
      <x:left style="thin">
        <x:color rgb="FFC9D0D4"/>
      </x:left>
      <x:bottom style="thin">
        <x:color rgb="FFC9D0D4"/>
      </x:bottom>
    </x:border>
    <x:border>
      <x:bottom style="thin">
        <x:color rgb="FFC9D0D4"/>
      </x:bottom>
    </x:border>
    <x:border>
      <x:right style="thin">
        <x:color rgb="FFC9D0D4"/>
      </x:right>
      <x:bottom style="thin">
        <x:color rgb="FFC9D0D4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wrapText="0"/>
    </x:xf>
    <x:xf numFmtId="201" fontId="0" fillId="0" borderId="0" xfId="0" applyNumberFormat="1" applyFont="1" applyFill="1" applyBorder="1" applyAlignment="1">
      <x:alignment wrapText="0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wrapText="0"/>
    </x:xf>
    <x:xf numFmtId="200" fontId="6" fillId="0" borderId="0" xfId="0" applyNumberFormat="1" applyFont="1" applyFill="1" applyBorder="1" applyAlignment="1">
      <x:alignment wrapText="0"/>
    </x:xf>
    <x:xf numFmtId="201" fontId="6" fillId="0" borderId="0" xfId="0" applyNumberFormat="1" applyFont="1" applyFill="1" applyBorder="1" applyAlignment="1">
      <x:alignment wrapText="0"/>
    </x:xf>
    <x:xf numFmtId="0" fontId="7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6" fillId="4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2" fillId="5" borderId="0" xfId="0" applyNumberFormat="1" applyFont="1" applyFill="1" applyBorder="1"/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0" fontId="12" fillId="5" borderId="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3" fillId="0" borderId="2" xfId="0" applyNumberFormat="1" applyFont="1" applyFill="1" applyBorder="1"/>
    <x:xf numFmtId="0" fontId="13" fillId="0" borderId="2" xfId="0" applyNumberFormat="1" applyFont="1" applyFill="1" applyBorder="1" applyAlignment="1">
      <x:alignment vertical="center"/>
    </x:xf>
    <x:xf numFmtId="0" fontId="13" fillId="7" borderId="2" xfId="0" applyNumberFormat="1" applyFont="1" applyFill="1" applyBorder="1" applyAlignment="1">
      <x:alignment vertical="center"/>
    </x:xf>
    <x:xf numFmtId="0" fontId="13" fillId="6" borderId="2" xfId="0" applyNumberFormat="1" applyFont="1" applyFill="1" applyBorder="1" applyAlignment="1">
      <x:alignment vertical="center"/>
    </x:xf>
    <x:xf numFmtId="202" fontId="13" fillId="0" borderId="2" xfId="0" applyNumberFormat="1" applyFont="1" applyFill="1" applyBorder="1" applyAlignment="1">
      <x:alignment vertical="center"/>
    </x:xf>
    <x:xf numFmtId="202" fontId="13" fillId="6" borderId="2" xfId="0" applyNumberFormat="1" applyFont="1" applyFill="1" applyBorder="1" applyAlignment="1">
      <x:alignment vertical="center"/>
    </x:xf>
    <x:xf numFmtId="0" fontId="13" fillId="7" borderId="2" xfId="0" applyNumberFormat="1" applyFont="1" applyFill="1" applyBorder="1" applyAlignment="1">
      <x:alignment vertical="center" wrapText="1"/>
    </x:xf>
    <x:xf numFmtId="0" fontId="14" fillId="6" borderId="2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5" fillId="8" borderId="0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  <x:xf numFmtId="0" fontId="16" fillId="5" borderId="0" xfId="0" applyNumberFormat="1" applyFont="1" applyFill="1" applyBorder="1"/>
    <x:xf numFmtId="0" fontId="17" fillId="6" borderId="0" xfId="0" applyNumberFormat="1" applyFont="1" applyFill="1" applyBorder="1"/>
    <x:xf numFmtId="0" fontId="18" fillId="5" borderId="0" xfId="0" applyNumberFormat="1" applyFont="1" applyFill="1" applyBorder="1"/>
    <x:xf numFmtId="0" fontId="18" fillId="5" borderId="1" xfId="0" applyNumberFormat="1" applyFont="1" applyFill="1" applyBorder="1"/>
    <x:xf numFmtId="0" fontId="19" fillId="0" borderId="0" xfId="0" applyNumberFormat="1" applyFont="1" applyFill="1" applyBorder="1"/>
    <x:xf numFmtId="0" fontId="19" fillId="0" borderId="2" xfId="0" applyNumberFormat="1" applyFont="1" applyFill="1" applyBorder="1"/>
    <x:xf numFmtId="0" fontId="19" fillId="7" borderId="2" xfId="0" applyNumberFormat="1" applyFont="1" applyFill="1" applyBorder="1"/>
    <x:xf numFmtId="0" fontId="15" fillId="7" borderId="2" xfId="0" applyNumberFormat="1" applyFont="1" applyFill="1" applyBorder="1"/>
    <x:xf numFmtId="0" fontId="19" fillId="9" borderId="2" xfId="0" applyNumberFormat="1" applyFont="1" applyFill="1" applyBorder="1"/>
    <x:xf numFmtId="203" fontId="19" fillId="9" borderId="2" xfId="0" applyNumberFormat="1" applyFont="1" applyFill="1" applyBorder="1"/>
    <x:xf numFmtId="203" fontId="20" fillId="9" borderId="2" xfId="0" applyNumberFormat="1" applyFont="1" applyFill="1" applyBorder="1"/>
    <x:xf numFmtId="0" fontId="20" fillId="9" borderId="2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21" fillId="7" borderId="0" xfId="0" applyNumberFormat="1" applyFont="1" applyFill="1" applyBorder="1"/>
    <x:xf numFmtId="0" fontId="21" fillId="7" borderId="3" xfId="0" applyNumberFormat="1" applyFont="1" applyFill="1" applyBorder="1"/>
    <x:xf numFmtId="0" fontId="21" fillId="7" borderId="4" xfId="0" applyNumberFormat="1" applyFont="1" applyFill="1" applyBorder="1"/>
    <x:xf numFmtId="0" fontId="21" fillId="7" borderId="5" xfId="0" applyNumberFormat="1" applyFont="1" applyFill="1" applyBorder="1"/>
    <x:xf numFmtId="0" fontId="21" fillId="7" borderId="6" xfId="0" applyNumberFormat="1" applyFont="1" applyFill="1" applyBorder="1"/>
    <x:xf numFmtId="0" fontId="21" fillId="7" xfId="0" applyNumberFormat="1" applyFont="1" applyFill="1" applyBorder="0"/>
    <x:xf numFmtId="0" fontId="21" fillId="7" borderId="7" xfId="0" applyNumberFormat="1" applyFont="1" applyFill="1" applyBorder="1"/>
    <x:xf numFmtId="0" fontId="21" fillId="7" borderId="8" xfId="0" applyNumberFormat="1" applyFont="1" applyFill="1" applyBorder="1"/>
    <x:xf numFmtId="0" fontId="21" fillId="7" borderId="9" xfId="0" applyNumberFormat="1" applyFont="1" applyFill="1" applyBorder="1"/>
    <x:xf numFmtId="0" fontId="21" fillId="7" borderId="10" xfId="0" applyNumberFormat="1" applyFont="1" applyFill="1" applyBorder="1"/>
    <x:xf numFmtId="0" fontId="21" fillId="7" borderId="3" xfId="0" applyNumberFormat="1" applyFont="1" applyFill="1" applyBorder="1" applyAlignment="1">
      <x:alignment wrapText="1"/>
    </x:xf>
    <x:xf numFmtId="0" fontId="21" fillId="7" borderId="4" xfId="0" applyNumberFormat="1" applyFont="1" applyFill="1" applyBorder="1" applyAlignment="1">
      <x:alignment wrapText="1"/>
    </x:xf>
    <x:xf numFmtId="0" fontId="21" fillId="7" borderId="5" xfId="0" applyNumberFormat="1" applyFont="1" applyFill="1" applyBorder="1" applyAlignment="1">
      <x:alignment wrapText="1"/>
    </x:xf>
    <x:xf numFmtId="0" fontId="21" fillId="7" borderId="6" xfId="0" applyNumberFormat="1" applyFont="1" applyFill="1" applyBorder="1" applyAlignment="1">
      <x:alignment wrapText="1"/>
    </x:xf>
    <x:xf numFmtId="0" fontId="21" fillId="7" xfId="0" applyNumberFormat="1" applyFont="1" applyFill="1" applyBorder="0" applyAlignment="1">
      <x:alignment wrapText="1"/>
    </x:xf>
    <x:xf numFmtId="0" fontId="21" fillId="7" borderId="7" xfId="0" applyNumberFormat="1" applyFont="1" applyFill="1" applyBorder="1" applyAlignment="1">
      <x:alignment wrapText="1"/>
    </x:xf>
    <x:xf numFmtId="0" fontId="21" fillId="7" borderId="8" xfId="0" applyNumberFormat="1" applyFont="1" applyFill="1" applyBorder="1" applyAlignment="1">
      <x:alignment wrapText="1"/>
    </x:xf>
    <x:xf numFmtId="0" fontId="21" fillId="7" borderId="9" xfId="0" applyNumberFormat="1" applyFont="1" applyFill="1" applyBorder="1" applyAlignment="1">
      <x:alignment wrapText="1"/>
    </x:xf>
    <x:xf numFmtId="0" fontId="21" fillId="7" borderId="10" xfId="0" applyNumberFormat="1" applyFont="1" applyFill="1" applyBorder="1" applyAlignment="1">
      <x:alignment wrapText="1"/>
    </x:xf>
    <x:xf numFmtId="0" fontId="21" fillId="7" borderId="3" xfId="0" applyNumberFormat="1" applyFont="1" applyFill="1" applyBorder="1" applyAlignment="1">
      <x:alignment vertical="center" wrapText="1"/>
    </x:xf>
    <x:xf numFmtId="0" fontId="21" fillId="7" borderId="4" xfId="0" applyNumberFormat="1" applyFont="1" applyFill="1" applyBorder="1" applyAlignment="1">
      <x:alignment vertical="center" wrapText="1"/>
    </x:xf>
    <x:xf numFmtId="0" fontId="21" fillId="7" borderId="5" xfId="0" applyNumberFormat="1" applyFont="1" applyFill="1" applyBorder="1" applyAlignment="1">
      <x:alignment vertical="center" wrapText="1"/>
    </x:xf>
    <x:xf numFmtId="0" fontId="21" fillId="7" borderId="6" xfId="0" applyNumberFormat="1" applyFont="1" applyFill="1" applyBorder="1" applyAlignment="1">
      <x:alignment vertical="center" wrapText="1"/>
    </x:xf>
    <x:xf numFmtId="0" fontId="21" fillId="7" xfId="0" applyNumberFormat="1" applyFont="1" applyFill="1" applyBorder="0" applyAlignment="1">
      <x:alignment vertical="center" wrapText="1"/>
    </x:xf>
    <x:xf numFmtId="0" fontId="21" fillId="7" borderId="7" xfId="0" applyNumberFormat="1" applyFont="1" applyFill="1" applyBorder="1" applyAlignment="1">
      <x:alignment vertical="center" wrapText="1"/>
    </x:xf>
    <x:xf numFmtId="0" fontId="21" fillId="7" borderId="8" xfId="0" applyNumberFormat="1" applyFont="1" applyFill="1" applyBorder="1" applyAlignment="1">
      <x:alignment vertical="center" wrapText="1"/>
    </x:xf>
    <x:xf numFmtId="0" fontId="21" fillId="7" borderId="9" xfId="0" applyNumberFormat="1" applyFont="1" applyFill="1" applyBorder="1" applyAlignment="1">
      <x:alignment vertical="center" wrapText="1"/>
    </x:xf>
    <x:xf numFmtId="0" fontId="21" fillId="7" borderId="1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3" fillId="0" borderId="2" xfId="0" applyNumberFormat="1" applyFont="1" applyFill="1" applyBorder="1" applyAlignment="1">
      <x:alignment wrapText="1"/>
    </x:xf>
    <x:xf numFmtId="0" fontId="13" fillId="0" borderId="2" xfId="0" applyNumberFormat="1" applyFont="1" applyFill="1" applyBorder="1" applyAlignment="1">
      <x:alignment vertical="top" wrapText="1"/>
    </x:xf>
    <x:xf numFmtId="0" fontId="13" fillId="7" borderId="2" xfId="0" applyNumberFormat="1" applyFont="1" applyFill="1" applyBorder="1" applyAlignment="1">
      <x:alignment vertical="top" wrapText="1"/>
    </x:xf>
    <x:xf numFmtId="0" fontId="22" fillId="7" borderId="0" xfId="0" applyNumberFormat="1" applyFont="1" applyFill="1" applyBorder="1"/>
    <x:xf numFmtId="0" fontId="22" fillId="7" borderId="2" xfId="0" applyNumberFormat="1" applyFont="1" applyFill="1" applyBorder="1"/>
    <x:xf numFmtId="0" fontId="19" fillId="0" borderId="2" xfId="0" applyNumberFormat="1" applyFont="1" applyFill="1" applyBorder="1" applyAlignment="1">
      <x:alignment vertical="center"/>
    </x:xf>
    <x:xf numFmtId="0" fontId="19" fillId="7" borderId="2" xfId="0" applyNumberFormat="1" applyFont="1" applyFill="1" applyBorder="1" applyAlignment="1">
      <x:alignment vertical="center"/>
    </x:xf>
    <x:xf numFmtId="0" fontId="19" fillId="6" borderId="2" xfId="0" applyNumberFormat="1" applyFont="1" applyFill="1" applyBorder="1" applyAlignment="1">
      <x:alignment vertical="center"/>
    </x:xf>
    <x:xf numFmtId="204" fontId="19" fillId="0" borderId="2" xfId="0" applyNumberFormat="1" applyFont="1" applyFill="1" applyBorder="1" applyAlignment="1">
      <x:alignment vertical="center"/>
    </x:xf>
    <x:xf numFmtId="205" fontId="19" fillId="0" borderId="2" xfId="0" applyNumberFormat="1" applyFont="1" applyFill="1" applyBorder="1" applyAlignment="1">
      <x:alignment vertical="center"/>
    </x:xf>
    <x:xf numFmtId="0" fontId="23" fillId="6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91B1B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b16b827774881" /><Relationship Type="http://schemas.openxmlformats.org/officeDocument/2006/relationships/theme" Target="/xl/theme/theme1.xml" Id="R46c21d3e7a474a3d" /><Relationship Type="http://schemas.openxmlformats.org/officeDocument/2006/relationships/sharedStrings" Target="/xl/sharedStrings.xml" Id="R9c14540bcb8c472f" /><Relationship Type="http://schemas.openxmlformats.org/officeDocument/2006/relationships/worksheet" Target="/xl/worksheets/sheet1.xml" Id="R4da9ce3bea8d4f3c" /><Relationship Type="http://schemas.openxmlformats.org/officeDocument/2006/relationships/worksheet" Target="/xl/worksheets/sheet2.xml" Id="R2d1d8d949b7f497f" /><Relationship Type="http://schemas.openxmlformats.org/officeDocument/2006/relationships/worksheet" Target="/xl/worksheets/sheet3.xml" Id="R4737236b7267439b" /><Relationship Type="http://schemas.openxmlformats.org/officeDocument/2006/relationships/worksheet" Target="/xl/worksheets/sheet4.xml" Id="R8185d44c6a554247" /><Relationship Type="http://schemas.openxmlformats.org/officeDocument/2006/relationships/worksheet" Target="/xl/worksheets/sheet5.xml" Id="R050317dd85544215" /><Relationship Type="http://schemas.openxmlformats.org/officeDocument/2006/relationships/worksheet" Target="/xl/worksheets/sheet6.xml" Id="Raa92948b59294619" /><Relationship Type="http://schemas.openxmlformats.org/officeDocument/2006/relationships/worksheet" Target="/xl/worksheets/sheet7.xml" Id="R5fbe7d937e57408e" /><Relationship Type="http://schemas.openxmlformats.org/officeDocument/2006/relationships/worksheet" Target="/xl/worksheets/sheet8.xml" Id="R84786d94d9f3469f" /><Relationship Type="http://schemas.openxmlformats.org/officeDocument/2006/relationships/worksheet" Target="/xl/worksheets/sheet9.xml" Id="R7608ddca89f74464" /><Relationship Type="http://schemas.openxmlformats.org/officeDocument/2006/relationships/worksheet" Target="/xl/worksheets/sheet10.xml" Id="Rd4aa00ef79274d1d" /><Relationship Type="http://schemas.openxmlformats.org/officeDocument/2006/relationships/worksheet" Target="/xl/worksheets/sheet11.xml" Id="Ra61e934c9e1844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e46967134534c7f" /><Relationship Type="http://schemas.openxmlformats.org/officeDocument/2006/relationships/chart" Target="/xl/drawings/charts/chart2.xml" Id="Rf604c733a89f4f6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Deuda GNC como % del PIB móvil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Bruta (% PIB móvil)</c:v>
          </c:tx>
          <c:marker>
            <c:symbol val="none"/>
          </c:marker>
          <c:cat>
            <c:strRef>
              <c:f>'Resumen'!$J$2:$J$17</c:f>
              <c:strCache>
                <c:ptCount val="0"/>
              </c:strCache>
            </c:strRef>
          </c:cat>
          <c:val>
            <c:numRef>
              <c:f>'Resumen'!$K$2:$K$17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Neta (% PIB móvil)</c:v>
          </c:tx>
          <c:marker>
            <c:symbol val="none"/>
          </c:marker>
          <c:cat>
            <c:strRef>
              <c:f>'Resumen'!$J$2:$J$17</c:f>
              <c:strCache>
                <c:ptCount val="0"/>
              </c:strCache>
            </c:strRef>
          </c:cat>
          <c:val>
            <c:numRef>
              <c:f>'Resumen'!$L$2:$L$17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70"/>
          <c:min val="4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Trayectoria anual 2002–2025 y corte 1T2026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Bruta (% PIB anual)</c:v>
          </c:tx>
          <c:marker>
            <c:symbol val="none"/>
          </c:marker>
          <c:cat>
            <c:strRef>
              <c:f>'Resumen'!$J$21:$J$45</c:f>
              <c:strCache>
                <c:ptCount val="0"/>
              </c:strCache>
            </c:strRef>
          </c:cat>
          <c:val>
            <c:numRef>
              <c:f>'Resumen'!$K$21:$K$45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Neta (% PIB anual)</c:v>
          </c:tx>
          <c:marker>
            <c:symbol val="none"/>
          </c:marker>
          <c:cat>
            <c:strRef>
              <c:f>'Resumen'!$J$21:$J$45</c:f>
              <c:strCache>
                <c:ptCount val="0"/>
              </c:strCache>
            </c:strRef>
          </c:cat>
          <c:val>
            <c:numRef>
              <c:f>'Resumen'!$L$21:$L$45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  <c:max val="70"/>
          <c:min val="2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e46967134534c7f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04c733a89f4f6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360cf76679d4daa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0" customHeight="1">
      <x:c r="A1" s="30" t="str">
        <x:v>Deuda del Gobierno Nacional Central: serie comparable 2002–1T2026</x:v>
      </x:c>
      <x:c r="B1" s="30"/>
      <x:c r="C1" s="30"/>
      <x:c r="D1" s="30"/>
      <x:c r="E1" s="30"/>
      <x:c r="F1" s="30"/>
      <x:c r="G1" s="30"/>
      <x:c r="H1" s="30"/>
      <x:c r="I1" s="25"/>
      <x:c r="J1" s="25" t="str">
        <x:v>Periodo</x:v>
      </x:c>
      <x:c r="K1" s="25" t="str">
        <x:v>Bruta (% PIB móvil)</x:v>
      </x:c>
      <x:c r="L1" s="25" t="str">
        <x:v>Neta (% PIB móvil)</x:v>
      </x:c>
      <x:c r="M1" s="25"/>
    </x:row>
    <x:row r="2" ht="42" customHeight="1">
      <x:c r="A2" s="26" t="str">
        <x:v>Base anual: MinHacienda, PIB anual. Comparación trimestral: saldos MinHacienda / PIB nominal móvil de cuatro trimestres recalculado con DANE (vintage 18-08-2026).</x:v>
      </x:c>
      <x:c r="B2" s="26"/>
      <x:c r="C2" s="26"/>
      <x:c r="D2" s="26"/>
      <x:c r="E2" s="26"/>
      <x:c r="F2" s="26"/>
      <x:c r="G2" s="26"/>
      <x:c r="H2" s="26"/>
      <x:c r="I2" s="25"/>
      <x:c r="J2" s="25" t="str">
        <x:f>'Trimestral 2022-26'!A2</x:f>
        <x:v>2022-II</x:v>
      </x:c>
      <x:c r="K2" s="25" t="n">
        <x:f>'Trimestral 2022-26'!H2</x:f>
        <x:v>59.49155400312769</x:v>
      </x:c>
      <x:c r="L2" s="25" t="n">
        <x:f>'Trimestral 2022-26'!L2</x:f>
        <x:v>56.79650445494864</x:v>
      </x:c>
      <x:c r="M2" s="25"/>
    </x:row>
    <x:row r="3">
      <x:c r="A3" s="25"/>
      <x:c r="B3" s="25"/>
      <x:c r="C3" s="25"/>
      <x:c r="D3" s="25"/>
      <x:c r="E3" s="25"/>
      <x:c r="F3" s="25"/>
      <x:c r="G3" s="25"/>
      <x:c r="H3" s="25"/>
      <x:c r="I3" s="25"/>
      <x:c r="J3" s="25" t="str">
        <x:f>'Trimestral 2022-26'!A3</x:f>
        <x:v>2022-III</x:v>
      </x:c>
      <x:c r="K3" s="25" t="n">
        <x:f>'Trimestral 2022-26'!H3</x:f>
        <x:v>60.01761788148621</x:v>
      </x:c>
      <x:c r="L3" s="25" t="n">
        <x:f>'Trimestral 2022-26'!L3</x:f>
        <x:v>56.78041328134812</x:v>
      </x:c>
      <x:c r="M3" s="25"/>
    </x:row>
    <x:row r="4">
      <x:c r="A4" s="19" t="str">
        <x:v>Indicador</x:v>
      </x:c>
      <x:c r="B4" s="19" t="str">
        <x:v>2022-II</x:v>
      </x:c>
      <x:c r="C4" s="19" t="str">
        <x:v>2026-I</x:v>
      </x:c>
      <x:c r="D4" s="19" t="str">
        <x:v>Cambio</x:v>
      </x:c>
      <x:c r="E4" s="25"/>
      <x:c r="F4" s="25"/>
      <x:c r="G4" s="25"/>
      <x:c r="H4" s="25"/>
      <x:c r="I4" s="25"/>
      <x:c r="J4" s="25" t="str">
        <x:f>'Trimestral 2022-26'!A4</x:f>
        <x:v>2022-IV</x:v>
      </x:c>
      <x:c r="K4" s="25" t="n">
        <x:f>'Trimestral 2022-26'!H4</x:f>
        <x:v>60.78100408198798</x:v>
      </x:c>
      <x:c r="L4" s="25" t="n">
        <x:f>'Trimestral 2022-26'!L4</x:f>
        <x:v>57.60323311680642</x:v>
      </x:c>
      <x:c r="M4" s="25"/>
    </x:row>
    <x:row r="5">
      <x:c r="A5" s="25" t="str">
        <x:v>Deuda bruta (% PIB móvil)</x:v>
      </x:c>
      <x:c r="B5" s="27" t="n">
        <x:f>'Trimestral 2022-26'!H2</x:f>
        <x:v>59.49155400312769</x:v>
      </x:c>
      <x:c r="C5" s="27" t="n">
        <x:f>'Trimestral 2022-26'!H17</x:f>
        <x:v>65.00891950641747</x:v>
      </x:c>
      <x:c r="D5" s="27" t="n">
        <x:f>C5-B5</x:f>
        <x:v>5.517365503289781</x:v>
      </x:c>
      <x:c r="E5" s="25"/>
      <x:c r="F5" s="25"/>
      <x:c r="G5" s="25"/>
      <x:c r="H5" s="25"/>
      <x:c r="I5" s="25"/>
      <x:c r="J5" s="25" t="str">
        <x:f>'Trimestral 2022-26'!A5</x:f>
        <x:v>2023-I</x:v>
      </x:c>
      <x:c r="K5" s="25" t="n">
        <x:f>'Trimestral 2022-26'!H5</x:f>
        <x:v>59.56174227341331</x:v>
      </x:c>
      <x:c r="L5" s="25" t="n">
        <x:f>'Trimestral 2022-26'!L5</x:f>
        <x:v>55.97797669910302</x:v>
      </x:c>
      <x:c r="M5" s="25"/>
    </x:row>
    <x:row r="6">
      <x:c r="A6" s="25" t="str">
        <x:v>Deuda neta (% PIB móvil)</x:v>
      </x:c>
      <x:c r="B6" s="27" t="n">
        <x:f>'Trimestral 2022-26'!L2</x:f>
        <x:v>56.79650445494864</x:v>
      </x:c>
      <x:c r="C6" s="27" t="n">
        <x:f>'Trimestral 2022-26'!L17</x:f>
        <x:v>58.945352446538436</x:v>
      </x:c>
      <x:c r="D6" s="27" t="n">
        <x:f>C6-B6</x:f>
        <x:v>2.148847991589797</x:v>
      </x:c>
      <x:c r="E6" s="25"/>
      <x:c r="F6" s="25"/>
      <x:c r="G6" s="25"/>
      <x:c r="H6" s="25"/>
      <x:c r="I6" s="25"/>
      <x:c r="J6" s="25" t="str">
        <x:f>'Trimestral 2022-26'!A6</x:f>
        <x:v>2023-II</x:v>
      </x:c>
      <x:c r="K6" s="25" t="n">
        <x:f>'Trimestral 2022-26'!H6</x:f>
        <x:v>57.59424067186251</x:v>
      </x:c>
      <x:c r="L6" s="25" t="n">
        <x:f>'Trimestral 2022-26'!L6</x:f>
        <x:v>53.0129850767498</x:v>
      </x:c>
      <x:c r="M6" s="25"/>
    </x:row>
    <x:row r="7">
      <x:c r="A7" s="25" t="str">
        <x:v>Activos (% PIB móvil)</x:v>
      </x:c>
      <x:c r="B7" s="27" t="n">
        <x:f>'Trimestral 2022-26'!K2</x:f>
        <x:v>2.695049548179044</x:v>
      </x:c>
      <x:c r="C7" s="27" t="n">
        <x:f>'Trimestral 2022-26'!K17</x:f>
        <x:v>6.063567059879031</x:v>
      </x:c>
      <x:c r="D7" s="27" t="n">
        <x:f>C7-B7</x:f>
        <x:v>3.3685175116999875</x:v>
      </x:c>
      <x:c r="E7" s="25"/>
      <x:c r="F7" s="25"/>
      <x:c r="G7" s="25"/>
      <x:c r="H7" s="25"/>
      <x:c r="I7" s="25"/>
      <x:c r="J7" s="25" t="str">
        <x:f>'Trimestral 2022-26'!A7</x:f>
        <x:v>2023-III</x:v>
      </x:c>
      <x:c r="K7" s="25" t="n">
        <x:f>'Trimestral 2022-26'!H7</x:f>
        <x:v>57.01091033733318</x:v>
      </x:c>
      <x:c r="L7" s="25" t="n">
        <x:f>'Trimestral 2022-26'!L7</x:f>
        <x:v>52.41691135466653</x:v>
      </x:c>
      <x:c r="M7" s="25"/>
    </x:row>
    <x:row r="8">
      <x:c r="A8" s="25" t="str">
        <x:v>Deuda bruta (COP mm)</x:v>
      </x:c>
      <x:c r="B8" s="28" t="n">
        <x:f>'Trimestral 2022-26'!C2</x:f>
        <x:v>795674.860686559</x:v>
      </x:c>
      <x:c r="C8" s="28" t="n">
        <x:f>'Trimestral 2022-26'!C17</x:f>
        <x:v>1223336.2748923749</x:v>
      </x:c>
      <x:c r="D8" s="28" t="n">
        <x:f>C8-B8</x:f>
        <x:v>427661.4142058159</x:v>
      </x:c>
      <x:c r="E8" s="25"/>
      <x:c r="F8" s="25"/>
      <x:c r="G8" s="25"/>
      <x:c r="H8" s="25"/>
      <x:c r="I8" s="25"/>
      <x:c r="J8" s="25" t="str">
        <x:f>'Trimestral 2022-26'!A8</x:f>
        <x:v>2023-IV</x:v>
      </x:c>
      <x:c r="K8" s="25" t="n">
        <x:f>'Trimestral 2022-26'!H8</x:f>
        <x:v>56.19218052132871</x:v>
      </x:c>
      <x:c r="L8" s="25" t="n">
        <x:f>'Trimestral 2022-26'!L8</x:f>
        <x:v>53.34180163155337</x:v>
      </x:c>
      <x:c r="M8" s="25"/>
    </x:row>
    <x:row r="9">
      <x:c r="A9" s="25" t="str">
        <x:v>Deuda neta (COP mm)</x:v>
      </x:c>
      <x:c r="B9" s="28" t="n">
        <x:f>'Trimestral 2022-26'!G2</x:f>
        <x:v>759629.6907507055</x:v>
      </x:c>
      <x:c r="C9" s="28" t="n">
        <x:f>'Trimestral 2022-26'!G17</x:f>
        <x:v>1109232.2166198748</x:v>
      </x:c>
      <x:c r="D9" s="28" t="n">
        <x:f>C9-B9</x:f>
        <x:v>349602.5258691693</x:v>
      </x:c>
      <x:c r="E9" s="25"/>
      <x:c r="F9" s="25"/>
      <x:c r="G9" s="25"/>
      <x:c r="H9" s="25"/>
      <x:c r="I9" s="25"/>
      <x:c r="J9" s="25" t="str">
        <x:f>'Trimestral 2022-26'!A9</x:f>
        <x:v>2024-I</x:v>
      </x:c>
      <x:c r="K9" s="25" t="n">
        <x:f>'Trimestral 2022-26'!H9</x:f>
        <x:v>57.196597141479245</x:v>
      </x:c>
      <x:c r="L9" s="25" t="n">
        <x:f>'Trimestral 2022-26'!L9</x:f>
        <x:v>53.93615738722961</x:v>
      </x:c>
      <x:c r="M9" s="25"/>
    </x:row>
    <x:row r="10">
      <x:c r="A10" s="25" t="str">
        <x:v>Activos (COP mm)</x:v>
      </x:c>
      <x:c r="B10" s="28" t="n">
        <x:f>'Trimestral 2022-26'!F2</x:f>
        <x:v>36045.16993585336</x:v>
      </x:c>
      <x:c r="C10" s="28" t="n">
        <x:f>'Trimestral 2022-26'!F17</x:f>
        <x:v>114104.05827250004</x:v>
      </x:c>
      <x:c r="D10" s="28" t="n">
        <x:f>C10-B10</x:f>
        <x:v>78058.88833664669</x:v>
      </x:c>
      <x:c r="E10" s="25"/>
      <x:c r="F10" s="25"/>
      <x:c r="G10" s="25"/>
      <x:c r="H10" s="25"/>
      <x:c r="I10" s="25"/>
      <x:c r="J10" s="25" t="str">
        <x:f>'Trimestral 2022-26'!A10</x:f>
        <x:v>2024-II</x:v>
      </x:c>
      <x:c r="K10" s="25" t="n">
        <x:f>'Trimestral 2022-26'!H10</x:f>
        <x:v>60.08626518441857</x:v>
      </x:c>
      <x:c r="L10" s="25" t="n">
        <x:f>'Trimestral 2022-26'!L10</x:f>
        <x:v>57.20789895118814</x:v>
      </x:c>
      <x:c r="M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 t="str">
        <x:f>'Trimestral 2022-26'!A11</x:f>
        <x:v>2024-III</x:v>
      </x:c>
      <x:c r="K11" s="25" t="n">
        <x:f>'Trimestral 2022-26'!H11</x:f>
        <x:v>60.170453559153145</x:v>
      </x:c>
      <x:c r="L11" s="25" t="n">
        <x:f>'Trimestral 2022-26'!L11</x:f>
        <x:v>57.15559330241852</x:v>
      </x:c>
      <x:c r="M11" s="25"/>
    </x:row>
    <x:row r="12">
      <x:c r="A12" s="19" t="str">
        <x:v>Cómo leerlo</x:v>
      </x:c>
      <x:c r="B12" s="19"/>
      <x:c r="C12" s="19"/>
      <x:c r="D12" s="19"/>
      <x:c r="E12" s="19"/>
      <x:c r="F12" s="19"/>
      <x:c r="G12" s="19"/>
      <x:c r="H12" s="19"/>
      <x:c r="I12" s="25"/>
      <x:c r="J12" s="25" t="str">
        <x:f>'Trimestral 2022-26'!A12</x:f>
        <x:v>2024-IV</x:v>
      </x:c>
      <x:c r="K12" s="25" t="n">
        <x:f>'Trimestral 2022-26'!H12</x:f>
        <x:v>61.33566079712078</x:v>
      </x:c>
      <x:c r="L12" s="25" t="n">
        <x:f>'Trimestral 2022-26'!L12</x:f>
        <x:v>59.02838282464806</x:v>
      </x:c>
      <x:c r="M12" s="25"/>
    </x:row>
    <x:row r="13">
      <x:c r="A13" s="29" t="str">
        <x:v>La serie demuestra cuánto cambió el saldo, no por sí sola dónde se gastó cada peso ni quién causó cada aumento. La deuda bruta mide obligaciones; la deuda neta descuenta activos financieros. El salto nominal debe separarse del cambio como porcentaje del PIB. 2026-I es un corte trimestral, no el cierre del año. La atribución causal requiere además déficit primario, intereses, vencimientos, tipo de cambio, activos y operaciones extraordinarias.</x:v>
      </x:c>
      <x:c r="B13" s="29"/>
      <x:c r="C13" s="29"/>
      <x:c r="D13" s="29"/>
      <x:c r="E13" s="29"/>
      <x:c r="F13" s="29"/>
      <x:c r="G13" s="29"/>
      <x:c r="H13" s="29"/>
      <x:c r="I13" s="25"/>
      <x:c r="J13" s="25" t="str">
        <x:f>'Trimestral 2022-26'!A13</x:f>
        <x:v>2025-I</x:v>
      </x:c>
      <x:c r="K13" s="25" t="n">
        <x:f>'Trimestral 2022-26'!H13</x:f>
        <x:v>60.494574127935195</x:v>
      </x:c>
      <x:c r="L13" s="25" t="n">
        <x:f>'Trimestral 2022-26'!L13</x:f>
        <x:v>58.61016261053976</x:v>
      </x:c>
      <x:c r="M13" s="25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5"/>
      <x:c r="J14" s="25" t="str">
        <x:f>'Trimestral 2022-26'!A14</x:f>
        <x:v>2025-II</x:v>
      </x:c>
      <x:c r="K14" s="25" t="n">
        <x:f>'Trimestral 2022-26'!H14</x:f>
        <x:v>61.4302459689805</x:v>
      </x:c>
      <x:c r="L14" s="25" t="n">
        <x:f>'Trimestral 2022-26'!L14</x:f>
        <x:v>58.936842390027</x:v>
      </x:c>
      <x:c r="M14" s="25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5"/>
      <x:c r="J15" s="25" t="str">
        <x:f>'Trimestral 2022-26'!A15</x:f>
        <x:v>2025-III</x:v>
      </x:c>
      <x:c r="K15" s="25" t="n">
        <x:f>'Trimestral 2022-26'!H15</x:f>
        <x:v>64.4574401878419</x:v>
      </x:c>
      <x:c r="L15" s="25" t="n">
        <x:f>'Trimestral 2022-26'!L15</x:f>
        <x:v>57.091716603001984</x:v>
      </x:c>
      <x:c r="M15" s="25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5"/>
      <x:c r="J16" s="25" t="str">
        <x:f>'Trimestral 2022-26'!A16</x:f>
        <x:v>2025-IV</x:v>
      </x:c>
      <x:c r="K16" s="25" t="n">
        <x:f>'Trimestral 2022-26'!H16</x:f>
        <x:v>64.49042265366292</x:v>
      </x:c>
      <x:c r="L16" s="25" t="n">
        <x:f>'Trimestral 2022-26'!L16</x:f>
        <x:v>58.5633166239633</x:v>
      </x:c>
      <x:c r="M16" s="25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5"/>
      <x:c r="J17" s="25" t="str">
        <x:f>'Trimestral 2022-26'!A17</x:f>
        <x:v>2026-I</x:v>
      </x:c>
      <x:c r="K17" s="25" t="n">
        <x:f>'Trimestral 2022-26'!H17</x:f>
        <x:v>65.00891950641747</x:v>
      </x:c>
      <x:c r="L17" s="25" t="n">
        <x:f>'Trimestral 2022-26'!L17</x:f>
        <x:v>58.945352446538436</x:v>
      </x:c>
      <x:c r="M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 t="str">
        <x:v>Periodo</x:v>
      </x:c>
      <x:c r="K20" s="25" t="str">
        <x:v>Bruta (% PIB anual)</x:v>
      </x:c>
      <x:c r="L20" s="25" t="str">
        <x:v>Neta (% PIB anual)</x:v>
      </x:c>
      <x:c r="M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 t="str">
        <x:f>'Serie anual'!A2</x:f>
        <x:v>2002</x:v>
      </x:c>
      <x:c r="K21" s="25" t="n">
        <x:f>'Serie anual'!G2</x:f>
        <x:v>45.997903762629264</x:v>
      </x:c>
      <x:c r="L21" s="25" t="n">
        <x:f>'Serie anual'!H2</x:f>
        <x:v>45.11098556706928</x:v>
      </x:c>
      <x:c r="M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 t="str">
        <x:f>'Serie anual'!A3</x:f>
        <x:v>2003</x:v>
      </x:c>
      <x:c r="K22" s="25" t="n">
        <x:f>'Serie anual'!G3</x:f>
        <x:v>45.873412587254705</x:v>
      </x:c>
      <x:c r="L22" s="25" t="n">
        <x:f>'Serie anual'!H3</x:f>
        <x:v>44.77327081531497</x:v>
      </x:c>
      <x:c r="M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 t="str">
        <x:f>'Serie anual'!A4</x:f>
        <x:v>2004</x:v>
      </x:c>
      <x:c r="K23" s="25" t="n">
        <x:f>'Serie anual'!G4</x:f>
        <x:v>42.77266290755481</x:v>
      </x:c>
      <x:c r="L23" s="25" t="n">
        <x:f>'Serie anual'!H4</x:f>
        <x:v>41.00413655859941</x:v>
      </x:c>
      <x:c r="M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 t="str">
        <x:f>'Serie anual'!A5</x:f>
        <x:v>2005</x:v>
      </x:c>
      <x:c r="K24" s="25" t="n">
        <x:f>'Serie anual'!G5</x:f>
        <x:v>42.665575359016074</x:v>
      </x:c>
      <x:c r="L24" s="25" t="n">
        <x:f>'Serie anual'!H5</x:f>
        <x:v>40.442972646372255</x:v>
      </x:c>
      <x:c r="M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 t="str">
        <x:f>'Serie anual'!A6</x:f>
        <x:v>2006</x:v>
      </x:c>
      <x:c r="K25" s="25" t="n">
        <x:f>'Serie anual'!G6</x:f>
        <x:v>40.27494881729305</x:v>
      </x:c>
      <x:c r="L25" s="25" t="n">
        <x:f>'Serie anual'!H6</x:f>
        <x:v>38.21961319405901</x:v>
      </x:c>
      <x:c r="M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 t="str">
        <x:f>'Serie anual'!A7</x:f>
        <x:v>2007</x:v>
      </x:c>
      <x:c r="K26" s="25" t="n">
        <x:f>'Serie anual'!G7</x:f>
        <x:v>36.534443452495395</x:v>
      </x:c>
      <x:c r="L26" s="25" t="n">
        <x:f>'Serie anual'!H7</x:f>
        <x:v>35.74718648316683</x:v>
      </x:c>
      <x:c r="M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 t="str">
        <x:f>'Serie anual'!A8</x:f>
        <x:v>2008</x:v>
      </x:c>
      <x:c r="K27" s="25" t="n">
        <x:f>'Serie anual'!G8</x:f>
        <x:v>36.05843139174695</x:v>
      </x:c>
      <x:c r="L27" s="25" t="n">
        <x:f>'Serie anual'!H8</x:f>
        <x:v>35.26112974114757</x:v>
      </x:c>
      <x:c r="M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 t="str">
        <x:f>'Serie anual'!A9</x:f>
        <x:v>2009</x:v>
      </x:c>
      <x:c r="K28" s="25" t="n">
        <x:f>'Serie anual'!G9</x:f>
        <x:v>37.90410246677328</x:v>
      </x:c>
      <x:c r="L28" s="25" t="n">
        <x:f>'Serie anual'!H9</x:f>
        <x:v>36.54701601668071</x:v>
      </x:c>
      <x:c r="M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 t="str">
        <x:f>'Serie anual'!A10</x:f>
        <x:v>2010-IV</x:v>
      </x:c>
      <x:c r="K29" s="25" t="n">
        <x:f>'Serie anual'!G10</x:f>
        <x:v>38.43776027773434</x:v>
      </x:c>
      <x:c r="L29" s="25" t="n">
        <x:f>'Serie anual'!H10</x:f>
        <x:v>36.99310660263663</x:v>
      </x:c>
      <x:c r="M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 t="str">
        <x:f>'Serie anual'!A11</x:f>
        <x:v>2011-IV</x:v>
      </x:c>
      <x:c r="K30" s="25" t="n">
        <x:f>'Serie anual'!G11</x:f>
        <x:v>36.28500756108603</x:v>
      </x:c>
      <x:c r="L30" s="25" t="n">
        <x:f>'Serie anual'!H11</x:f>
        <x:v>34.395149424615866</x:v>
      </x:c>
      <x:c r="M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 t="str">
        <x:f>'Serie anual'!A12</x:f>
        <x:v>2012-IV</x:v>
      </x:c>
      <x:c r="K31" s="25" t="n">
        <x:f>'Serie anual'!G12</x:f>
        <x:v>34.198177423862674</x:v>
      </x:c>
      <x:c r="L31" s="25" t="n">
        <x:f>'Serie anual'!H12</x:f>
        <x:v>33.16828394141741</x:v>
      </x:c>
      <x:c r="M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 t="str">
        <x:f>'Serie anual'!A13</x:f>
        <x:v>2013-IV</x:v>
      </x:c>
      <x:c r="K32" s="25" t="n">
        <x:f>'Serie anual'!G13</x:f>
        <x:v>36.64553873343576</x:v>
      </x:c>
      <x:c r="L32" s="25" t="n">
        <x:f>'Serie anual'!H13</x:f>
        <x:v>34.187573474714966</x:v>
      </x:c>
      <x:c r="M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 t="str">
        <x:f>'Serie anual'!A14</x:f>
        <x:v>2014-IV</x:v>
      </x:c>
      <x:c r="K33" s="25" t="n">
        <x:f>'Serie anual'!G14</x:f>
        <x:v>39.89922298632156</x:v>
      </x:c>
      <x:c r="L33" s="25" t="n">
        <x:f>'Serie anual'!H14</x:f>
        <x:v>36.708884959593554</x:v>
      </x:c>
      <x:c r="M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 t="str">
        <x:f>'Serie anual'!A15</x:f>
        <x:v>2015-IV</x:v>
      </x:c>
      <x:c r="K34" s="25" t="n">
        <x:f>'Serie anual'!G15</x:f>
        <x:v>44.612536988629216</x:v>
      </x:c>
      <x:c r="L34" s="25" t="n">
        <x:f>'Serie anual'!H15</x:f>
        <x:v>41.77236928793885</x:v>
      </x:c>
      <x:c r="M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 t="str">
        <x:f>'Serie anual'!A16</x:f>
        <x:v>2016-IV</x:v>
      </x:c>
      <x:c r="K35" s="25" t="n">
        <x:f>'Serie anual'!G16</x:f>
        <x:v>45.627006873620964</x:v>
      </x:c>
      <x:c r="L35" s="25" t="n">
        <x:f>'Serie anual'!H16</x:f>
        <x:v>43.167005002586194</x:v>
      </x:c>
      <x:c r="M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 t="str">
        <x:f>'Serie anual'!A17</x:f>
        <x:v>2017-IV</x:v>
      </x:c>
      <x:c r="K36" s="25" t="n">
        <x:f>'Serie anual'!G17</x:f>
        <x:v>46.37963875002322</x:v>
      </x:c>
      <x:c r="L36" s="25" t="n">
        <x:f>'Serie anual'!H17</x:f>
        <x:v>43.785541567145565</x:v>
      </x:c>
      <x:c r="M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 t="str">
        <x:f>'Serie anual'!A18</x:f>
        <x:v>2018-IV</x:v>
      </x:c>
      <x:c r="K37" s="25" t="n">
        <x:f>'Serie anual'!G18</x:f>
        <x:v>49.32917179397393</x:v>
      </x:c>
      <x:c r="L37" s="25" t="n">
        <x:f>'Serie anual'!H18</x:f>
        <x:v>46.34371283660935</x:v>
      </x:c>
      <x:c r="M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 t="str">
        <x:f>'Serie anual'!A19</x:f>
        <x:v>2019-IV</x:v>
      </x:c>
      <x:c r="K38" s="25" t="n">
        <x:f>'Serie anual'!G19</x:f>
        <x:v>50.344255692009504</x:v>
      </x:c>
      <x:c r="L38" s="25" t="n">
        <x:f>'Serie anual'!H19</x:f>
        <x:v>48.389314842334144</x:v>
      </x:c>
      <x:c r="M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 t="str">
        <x:f>'Serie anual'!A20</x:f>
        <x:v>2020-IV</x:v>
      </x:c>
      <x:c r="K39" s="25" t="n">
        <x:f>'Serie anual'!G20</x:f>
        <x:v>65.03471413482919</x:v>
      </x:c>
      <x:c r="L39" s="25" t="n">
        <x:f>'Serie anual'!H20</x:f>
        <x:v>60.65710343508118</x:v>
      </x:c>
      <x:c r="M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 t="str">
        <x:f>'Serie anual'!A21</x:f>
        <x:v>2021-IV</x:v>
      </x:c>
      <x:c r="K40" s="25" t="n">
        <x:f>'Serie anual'!G21</x:f>
        <x:v>62.970236926947</x:v>
      </x:c>
      <x:c r="L40" s="25" t="n">
        <x:f>'Serie anual'!H21</x:f>
        <x:v>60.048736652971016</x:v>
      </x:c>
      <x:c r="M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 t="str">
        <x:f>'Serie anual'!A22</x:f>
        <x:v>2022-IV</x:v>
      </x:c>
      <x:c r="K41" s="25" t="n">
        <x:f>'Serie anual'!G22</x:f>
        <x:v>60.781045399310266</x:v>
      </x:c>
      <x:c r="L41" s="25" t="n">
        <x:f>'Serie anual'!H22</x:f>
        <x:v>57.603272273963874</x:v>
      </x:c>
      <x:c r="M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 t="str">
        <x:f>'Serie anual'!A23</x:f>
        <x:v>2023-IV</x:v>
      </x:c>
      <x:c r="K42" s="25" t="n">
        <x:f>'Serie anual'!G23</x:f>
        <x:v>56.19218052132857</x:v>
      </x:c>
      <x:c r="L42" s="25" t="n">
        <x:f>'Serie anual'!H23</x:f>
        <x:v>53.34180163155325</x:v>
      </x:c>
      <x:c r="M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 t="str">
        <x:f>'Serie anual'!A24</x:f>
        <x:v>2024-IV</x:v>
      </x:c>
      <x:c r="K43" s="25" t="n">
        <x:f>'Serie anual'!G24</x:f>
        <x:v>61.33566079712065</x:v>
      </x:c>
      <x:c r="L43" s="25" t="n">
        <x:f>'Serie anual'!H24</x:f>
        <x:v>59.02838282464793</x:v>
      </x:c>
      <x:c r="M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 t="str">
        <x:f>'Serie anual'!A25</x:f>
        <x:v>2025-IV</x:v>
      </x:c>
      <x:c r="K44" s="25" t="n">
        <x:f>'Serie anual'!G25</x:f>
        <x:v>64.44606277833202</x:v>
      </x:c>
      <x:c r="L44" s="25" t="n">
        <x:f>'Serie anual'!H25</x:f>
        <x:v>58.52303372120805</x:v>
      </x:c>
      <x:c r="M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 t="str">
        <x:f>'Serie anual'!A26</x:f>
        <x:v>2026-I</x:v>
      </x:c>
      <x:c r="K45" s="25" t="n">
        <x:f>'Serie anual'!G26</x:f>
        <x:v>61.212493052084795</x:v>
      </x:c>
      <x:c r="L45" s="25" t="n">
        <x:f>'Serie anual'!H26</x:f>
        <x:v>55.50302949936331</x:v>
      </x:c>
      <x:c r="M45" s="25"/>
    </x:row>
  </x:sheetData>
  <x:mergeCells>
    <x:mergeCell ref="A1:H1"/>
    <x:mergeCell ref="A2:H2"/>
    <x:mergeCell ref="A12:H12"/>
    <x:mergeCell ref="A13:H17"/>
  </x:mergeCells>
  <x:pageMargins left="0.7" right="0.7" top="0.75" bottom="0.75" header="0.3" footer="0.3"/>
  <x:drawing xmlns:r="http://schemas.openxmlformats.org/officeDocument/2006/relationships" r:id="Rd360cf76679d4daa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34" hidden="0" customWidth="1"/>
  </x:cols>
  <x:sheetData>
    <x:row r="1">
      <x:c r="A1" s="23" t="str">
        <x:v>Periodo</x:v>
      </x:c>
      <x:c r="B1" s="19" t="str">
        <x:v>Tipo de corte</x:v>
      </x:c>
      <x:c r="C1" s="19" t="str">
        <x:v>Gobierno al cierre</x:v>
      </x:c>
      <x:c r="D1" s="19" t="str">
        <x:v>Bruta (COP mm)</x:v>
      </x:c>
      <x:c r="E1" s="19" t="str">
        <x:v>Neta (COP mm)</x:v>
      </x:c>
      <x:c r="F1" s="19" t="str">
        <x:v>Activos (COP mm)</x:v>
      </x:c>
      <x:c r="G1" s="19" t="str">
        <x:v>Bruta (% PIB anual)</x:v>
      </x:c>
      <x:c r="H1" s="19" t="str">
        <x:v>Neta (% PIB anual)</x:v>
      </x:c>
      <x:c r="I1" s="19" t="str">
        <x:v>Activos (% PIB anual)</x:v>
      </x:c>
      <x:c r="J1" s="19" t="str">
        <x:v>Interna (% PIB anual)</x:v>
      </x:c>
      <x:c r="K1" s="19" t="str">
        <x:v>Externa (% PIB anual)</x:v>
      </x:c>
      <x:c r="L1" s="19" t="str">
        <x:v>Nota</x:v>
      </x:c>
    </x:row>
    <x:row r="2" ht="19" customHeight="1">
      <x:c r="A2" s="20" t="str">
        <x:v>2002</x:v>
      </x:c>
      <x:c r="B2" s="20" t="str">
        <x:v>Cierre anual</x:v>
      </x:c>
      <x:c r="C2" s="20" t="str">
        <x:v>Uribe</x:v>
      </x:c>
      <x:c r="D2" s="21" t="n">
        <x:f>INDEX('Fuente MinHacienda'!$B$2:$B$77,MATCH(A2,'Fuente MinHacienda'!$A$2:$A$77,0))</x:f>
        <x:v>112114.2723718363</x:v>
      </x:c>
      <x:c r="E2" s="21" t="n">
        <x:f>INDEX('Fuente MinHacienda'!$F$2:$F$77,MATCH(A2,'Fuente MinHacienda'!$A$2:$A$77,0))</x:f>
        <x:v>109952.5175957559</x:v>
      </x:c>
      <x:c r="F2" s="21" t="n">
        <x:f>INDEX('Fuente MinHacienda'!$E$2:$E$77,MATCH(A2,'Fuente MinHacienda'!$A$2:$A$77,0))</x:f>
        <x:v>2161.7547760803973</x:v>
      </x:c>
      <x:c r="G2" s="22" t="n">
        <x:f>INDEX('Fuente MinHacienda'!$G$2:$G$77,MATCH(A2,'Fuente MinHacienda'!$A$2:$A$77,0))</x:f>
        <x:v>45.997903762629264</x:v>
      </x:c>
      <x:c r="H2" s="22" t="n">
        <x:f>INDEX('Fuente MinHacienda'!$K$2:$K$77,MATCH(A2,'Fuente MinHacienda'!$A$2:$A$77,0))</x:f>
        <x:v>45.11098556706928</x:v>
      </x:c>
      <x:c r="I2" s="22" t="n">
        <x:f>INDEX('Fuente MinHacienda'!$J$2:$J$77,MATCH(A2,'Fuente MinHacienda'!$A$2:$A$77,0))</x:f>
        <x:v>0.88691819555999</x:v>
      </x:c>
      <x:c r="J2" s="22" t="n">
        <x:f>INDEX('Fuente MinHacienda'!$H$2:$H$77,MATCH(A2,'Fuente MinHacienda'!$A$2:$A$77,0))</x:f>
        <x:v>24.837034630141424</x:v>
      </x:c>
      <x:c r="K2" s="22" t="n">
        <x:f>INDEX('Fuente MinHacienda'!$I$2:$I$77,MATCH(A2,'Fuente MinHacienda'!$A$2:$A$77,0))</x:f>
        <x:v>21.160869132487843</x:v>
      </x:c>
      <x:c r="L2" s="20" t="str"/>
    </x:row>
    <x:row r="3" ht="19" customHeight="1">
      <x:c r="A3" s="20" t="str">
        <x:v>2003</x:v>
      </x:c>
      <x:c r="B3" s="20" t="str">
        <x:v>Cierre anual</x:v>
      </x:c>
      <x:c r="C3" s="20" t="str">
        <x:v>Uribe</x:v>
      </x:c>
      <x:c r="D3" s="21" t="n">
        <x:f>INDEX('Fuente MinHacienda'!$B$2:$B$77,MATCH(A3,'Fuente MinHacienda'!$A$2:$A$77,0))</x:f>
        <x:v>124126.654702328</x:v>
      </x:c>
      <x:c r="E3" s="21" t="n">
        <x:f>INDEX('Fuente MinHacienda'!$F$2:$F$77,MATCH(A3,'Fuente MinHacienda'!$A$2:$A$77,0))</x:f>
        <x:v>121149.83414010299</x:v>
      </x:c>
      <x:c r="F3" s="21" t="n">
        <x:f>INDEX('Fuente MinHacienda'!$E$2:$E$77,MATCH(A3,'Fuente MinHacienda'!$A$2:$A$77,0))</x:f>
        <x:v>2976.8205622250066</x:v>
      </x:c>
      <x:c r="G3" s="22" t="n">
        <x:f>INDEX('Fuente MinHacienda'!$G$2:$G$77,MATCH(A3,'Fuente MinHacienda'!$A$2:$A$77,0))</x:f>
        <x:v>45.873412587254705</x:v>
      </x:c>
      <x:c r="H3" s="22" t="n">
        <x:f>INDEX('Fuente MinHacienda'!$K$2:$K$77,MATCH(A3,'Fuente MinHacienda'!$A$2:$A$77,0))</x:f>
        <x:v>44.77327081531497</x:v>
      </x:c>
      <x:c r="I3" s="22" t="n">
        <x:f>INDEX('Fuente MinHacienda'!$J$2:$J$77,MATCH(A3,'Fuente MinHacienda'!$A$2:$A$77,0))</x:f>
        <x:v>1.1001417719397388</x:v>
      </x:c>
      <x:c r="J3" s="22" t="n">
        <x:f>INDEX('Fuente MinHacienda'!$H$2:$H$77,MATCH(A3,'Fuente MinHacienda'!$A$2:$A$77,0))</x:f>
        <x:v>24.877850223292832</x:v>
      </x:c>
      <x:c r="K3" s="22" t="n">
        <x:f>INDEX('Fuente MinHacienda'!$I$2:$I$77,MATCH(A3,'Fuente MinHacienda'!$A$2:$A$77,0))</x:f>
        <x:v>20.995562363961877</x:v>
      </x:c>
      <x:c r="L3" s="20" t="str"/>
    </x:row>
    <x:row r="4" ht="19" customHeight="1">
      <x:c r="A4" s="20" t="str">
        <x:v>2004</x:v>
      </x:c>
      <x:c r="B4" s="20" t="str">
        <x:v>Cierre anual</x:v>
      </x:c>
      <x:c r="C4" s="20" t="str">
        <x:v>Uribe</x:v>
      </x:c>
      <x:c r="D4" s="21" t="n">
        <x:f>INDEX('Fuente MinHacienda'!$B$2:$B$77,MATCH(A4,'Fuente MinHacienda'!$A$2:$A$77,0))</x:f>
        <x:v>130787.39212659255</x:v>
      </x:c>
      <x:c r="E4" s="21" t="n">
        <x:f>INDEX('Fuente MinHacienda'!$F$2:$F$77,MATCH(A4,'Fuente MinHacienda'!$A$2:$A$77,0))</x:f>
        <x:v>125379.71036530138</x:v>
      </x:c>
      <x:c r="F4" s="21" t="n">
        <x:f>INDEX('Fuente MinHacienda'!$E$2:$E$77,MATCH(A4,'Fuente MinHacienda'!$A$2:$A$77,0))</x:f>
        <x:v>5407.681761291188</x:v>
      </x:c>
      <x:c r="G4" s="22" t="n">
        <x:f>INDEX('Fuente MinHacienda'!$G$2:$G$77,MATCH(A4,'Fuente MinHacienda'!$A$2:$A$77,0))</x:f>
        <x:v>42.77266290755481</x:v>
      </x:c>
      <x:c r="H4" s="22" t="n">
        <x:f>INDEX('Fuente MinHacienda'!$K$2:$K$77,MATCH(A4,'Fuente MinHacienda'!$A$2:$A$77,0))</x:f>
        <x:v>41.00413655859941</x:v>
      </x:c>
      <x:c r="I4" s="22" t="n">
        <x:f>INDEX('Fuente MinHacienda'!$J$2:$J$77,MATCH(A4,'Fuente MinHacienda'!$A$2:$A$77,0))</x:f>
        <x:v>1.7685263489553948</x:v>
      </x:c>
      <x:c r="J4" s="22" t="n">
        <x:f>INDEX('Fuente MinHacienda'!$H$2:$H$77,MATCH(A4,'Fuente MinHacienda'!$A$2:$A$77,0))</x:f>
        <x:v>25.323461284624</x:v>
      </x:c>
      <x:c r="K4" s="22" t="n">
        <x:f>INDEX('Fuente MinHacienda'!$I$2:$I$77,MATCH(A4,'Fuente MinHacienda'!$A$2:$A$77,0))</x:f>
        <x:v>17.44920162293081</x:v>
      </x:c>
      <x:c r="L4" s="20" t="str"/>
    </x:row>
    <x:row r="5" ht="19" customHeight="1">
      <x:c r="A5" s="20" t="str">
        <x:v>2005</x:v>
      </x:c>
      <x:c r="B5" s="20" t="str">
        <x:v>Cierre anual</x:v>
      </x:c>
      <x:c r="C5" s="20" t="str">
        <x:v>Uribe</x:v>
      </x:c>
      <x:c r="D5" s="21" t="n">
        <x:f>INDEX('Fuente MinHacienda'!$B$2:$B$77,MATCH(A5,'Fuente MinHacienda'!$A$2:$A$77,0))</x:f>
        <x:v>144191.7251718237</x:v>
      </x:c>
      <x:c r="E5" s="21" t="n">
        <x:f>INDEX('Fuente MinHacienda'!$F$2:$F$77,MATCH(A5,'Fuente MinHacienda'!$A$2:$A$77,0))</x:f>
        <x:v>136680.26149622689</x:v>
      </x:c>
      <x:c r="F5" s="21" t="n">
        <x:f>INDEX('Fuente MinHacienda'!$E$2:$E$77,MATCH(A5,'Fuente MinHacienda'!$A$2:$A$77,0))</x:f>
        <x:v>7511.463675596804</x:v>
      </x:c>
      <x:c r="G5" s="22" t="n">
        <x:f>INDEX('Fuente MinHacienda'!$G$2:$G$77,MATCH(A5,'Fuente MinHacienda'!$A$2:$A$77,0))</x:f>
        <x:v>42.665575359016074</x:v>
      </x:c>
      <x:c r="H5" s="22" t="n">
        <x:f>INDEX('Fuente MinHacienda'!$K$2:$K$77,MATCH(A5,'Fuente MinHacienda'!$A$2:$A$77,0))</x:f>
        <x:v>40.442972646372255</x:v>
      </x:c>
      <x:c r="I5" s="22" t="n">
        <x:f>INDEX('Fuente MinHacienda'!$J$2:$J$77,MATCH(A5,'Fuente MinHacienda'!$A$2:$A$77,0))</x:f>
        <x:v>2.2226027126438184</x:v>
      </x:c>
      <x:c r="J5" s="22" t="n">
        <x:f>INDEX('Fuente MinHacienda'!$H$2:$H$77,MATCH(A5,'Fuente MinHacienda'!$A$2:$A$77,0))</x:f>
        <x:v>28.57338643555766</x:v>
      </x:c>
      <x:c r="K5" s="22" t="n">
        <x:f>INDEX('Fuente MinHacienda'!$I$2:$I$77,MATCH(A5,'Fuente MinHacienda'!$A$2:$A$77,0))</x:f>
        <x:v>14.092188923458417</x:v>
      </x:c>
      <x:c r="L5" s="20" t="str"/>
    </x:row>
    <x:row r="6" ht="19" customHeight="1">
      <x:c r="A6" s="20" t="str">
        <x:v>2006</x:v>
      </x:c>
      <x:c r="B6" s="20" t="str">
        <x:v>Cierre anual</x:v>
      </x:c>
      <x:c r="C6" s="20" t="str">
        <x:v>Uribe</x:v>
      </x:c>
      <x:c r="D6" s="21" t="n">
        <x:f>INDEX('Fuente MinHacienda'!$B$2:$B$77,MATCH(A6,'Fuente MinHacienda'!$A$2:$A$77,0))</x:f>
        <x:v>153690.81568474308</x:v>
      </x:c>
      <x:c r="E6" s="21" t="n">
        <x:f>INDEX('Fuente MinHacienda'!$F$2:$F$77,MATCH(A6,'Fuente MinHacienda'!$A$2:$A$77,0))</x:f>
        <x:v>145847.57273305705</x:v>
      </x:c>
      <x:c r="F6" s="21" t="n">
        <x:f>INDEX('Fuente MinHacienda'!$E$2:$E$77,MATCH(A6,'Fuente MinHacienda'!$A$2:$A$77,0))</x:f>
        <x:v>7843.242951686041</x:v>
      </x:c>
      <x:c r="G6" s="22" t="n">
        <x:f>INDEX('Fuente MinHacienda'!$G$2:$G$77,MATCH(A6,'Fuente MinHacienda'!$A$2:$A$77,0))</x:f>
        <x:v>40.27494881729305</x:v>
      </x:c>
      <x:c r="H6" s="22" t="n">
        <x:f>INDEX('Fuente MinHacienda'!$K$2:$K$77,MATCH(A6,'Fuente MinHacienda'!$A$2:$A$77,0))</x:f>
        <x:v>38.21961319405901</x:v>
      </x:c>
      <x:c r="I6" s="22" t="n">
        <x:f>INDEX('Fuente MinHacienda'!$J$2:$J$77,MATCH(A6,'Fuente MinHacienda'!$A$2:$A$77,0))</x:f>
        <x:v>2.0553356232340425</x:v>
      </x:c>
      <x:c r="J6" s="22" t="n">
        <x:f>INDEX('Fuente MinHacienda'!$H$2:$H$77,MATCH(A6,'Fuente MinHacienda'!$A$2:$A$77,0))</x:f>
        <x:v>26.487619325564495</x:v>
      </x:c>
      <x:c r="K6" s="22" t="n">
        <x:f>INDEX('Fuente MinHacienda'!$I$2:$I$77,MATCH(A6,'Fuente MinHacienda'!$A$2:$A$77,0))</x:f>
        <x:v>13.787329491728553</x:v>
      </x:c>
      <x:c r="L6" s="20" t="str"/>
    </x:row>
    <x:row r="7" ht="19" customHeight="1">
      <x:c r="A7" s="20" t="str">
        <x:v>2007</x:v>
      </x:c>
      <x:c r="B7" s="20" t="str">
        <x:v>Cierre anual</x:v>
      </x:c>
      <x:c r="C7" s="20" t="str">
        <x:v>Uribe</x:v>
      </x:c>
      <x:c r="D7" s="21" t="n">
        <x:f>INDEX('Fuente MinHacienda'!$B$2:$B$77,MATCH(A7,'Fuente MinHacienda'!$A$2:$A$77,0))</x:f>
        <x:v>156552.28226055013</x:v>
      </x:c>
      <x:c r="E7" s="21" t="n">
        <x:f>INDEX('Fuente MinHacienda'!$F$2:$F$77,MATCH(A7,'Fuente MinHacienda'!$A$2:$A$77,0))</x:f>
        <x:v>153178.83891155908</x:v>
      </x:c>
      <x:c r="F7" s="21" t="n">
        <x:f>INDEX('Fuente MinHacienda'!$E$2:$E$77,MATCH(A7,'Fuente MinHacienda'!$A$2:$A$77,0))</x:f>
        <x:v>3373.443348991066</x:v>
      </x:c>
      <x:c r="G7" s="22" t="n">
        <x:f>INDEX('Fuente MinHacienda'!$G$2:$G$77,MATCH(A7,'Fuente MinHacienda'!$A$2:$A$77,0))</x:f>
        <x:v>36.534443452495395</x:v>
      </x:c>
      <x:c r="H7" s="22" t="n">
        <x:f>INDEX('Fuente MinHacienda'!$K$2:$K$77,MATCH(A7,'Fuente MinHacienda'!$A$2:$A$77,0))</x:f>
        <x:v>35.74718648316683</x:v>
      </x:c>
      <x:c r="I7" s="22" t="n">
        <x:f>INDEX('Fuente MinHacienda'!$J$2:$J$77,MATCH(A7,'Fuente MinHacienda'!$A$2:$A$77,0))</x:f>
        <x:v>0.7872569693285653</x:v>
      </x:c>
      <x:c r="J7" s="22" t="n">
        <x:f>INDEX('Fuente MinHacienda'!$H$2:$H$77,MATCH(A7,'Fuente MinHacienda'!$A$2:$A$77,0))</x:f>
        <x:v>25.41375848643816</x:v>
      </x:c>
      <x:c r="K7" s="22" t="n">
        <x:f>INDEX('Fuente MinHacienda'!$I$2:$I$77,MATCH(A7,'Fuente MinHacienda'!$A$2:$A$77,0))</x:f>
        <x:v>11.120684966057238</x:v>
      </x:c>
      <x:c r="L7" s="20" t="str"/>
    </x:row>
    <x:row r="8" ht="19" customHeight="1">
      <x:c r="A8" s="20" t="str">
        <x:v>2008</x:v>
      </x:c>
      <x:c r="B8" s="20" t="str">
        <x:v>Cierre anual</x:v>
      </x:c>
      <x:c r="C8" s="20" t="str">
        <x:v>Uribe</x:v>
      </x:c>
      <x:c r="D8" s="21" t="n">
        <x:f>INDEX('Fuente MinHacienda'!$B$2:$B$77,MATCH(A8,'Fuente MinHacienda'!$A$2:$A$77,0))</x:f>
        <x:v>171837.89713462582</x:v>
      </x:c>
      <x:c r="E8" s="21" t="n">
        <x:f>INDEX('Fuente MinHacienda'!$F$2:$F$77,MATCH(A8,'Fuente MinHacienda'!$A$2:$A$77,0))</x:f>
        <x:v>168038.32422662847</x:v>
      </x:c>
      <x:c r="F8" s="21" t="n">
        <x:f>INDEX('Fuente MinHacienda'!$E$2:$E$77,MATCH(A8,'Fuente MinHacienda'!$A$2:$A$77,0))</x:f>
        <x:v>3799.572907997369</x:v>
      </x:c>
      <x:c r="G8" s="22" t="n">
        <x:f>INDEX('Fuente MinHacienda'!$G$2:$G$77,MATCH(A8,'Fuente MinHacienda'!$A$2:$A$77,0))</x:f>
        <x:v>36.05843139174695</x:v>
      </x:c>
      <x:c r="H8" s="22" t="n">
        <x:f>INDEX('Fuente MinHacienda'!$K$2:$K$77,MATCH(A8,'Fuente MinHacienda'!$A$2:$A$77,0))</x:f>
        <x:v>35.26112974114757</x:v>
      </x:c>
      <x:c r="I8" s="22" t="n">
        <x:f>INDEX('Fuente MinHacienda'!$J$2:$J$77,MATCH(A8,'Fuente MinHacienda'!$A$2:$A$77,0))</x:f>
        <x:v>0.7973016505993795</x:v>
      </x:c>
      <x:c r="J8" s="22" t="n">
        <x:f>INDEX('Fuente MinHacienda'!$H$2:$H$77,MATCH(A8,'Fuente MinHacienda'!$A$2:$A$77,0))</x:f>
        <x:v>24.6026343901303</x:v>
      </x:c>
      <x:c r="K8" s="22" t="n">
        <x:f>INDEX('Fuente MinHacienda'!$I$2:$I$77,MATCH(A8,'Fuente MinHacienda'!$A$2:$A$77,0))</x:f>
        <x:v>11.455797001616649</x:v>
      </x:c>
      <x:c r="L8" s="20" t="str"/>
    </x:row>
    <x:row r="9" ht="19" customHeight="1">
      <x:c r="A9" s="20" t="str">
        <x:v>2009</x:v>
      </x:c>
      <x:c r="B9" s="20" t="str">
        <x:v>Cierre anual</x:v>
      </x:c>
      <x:c r="C9" s="20" t="str">
        <x:v>Uribe</x:v>
      </x:c>
      <x:c r="D9" s="21" t="n">
        <x:f>INDEX('Fuente MinHacienda'!$B$2:$B$77,MATCH(A9,'Fuente MinHacienda'!$A$2:$A$77,0))</x:f>
        <x:v>190117.12290669352</x:v>
      </x:c>
      <x:c r="E9" s="21" t="n">
        <x:f>INDEX('Fuente MinHacienda'!$F$2:$F$77,MATCH(A9,'Fuente MinHacienda'!$A$2:$A$77,0))</x:f>
        <x:v>183310.33011550616</x:v>
      </x:c>
      <x:c r="F9" s="21" t="n">
        <x:f>INDEX('Fuente MinHacienda'!$E$2:$E$77,MATCH(A9,'Fuente MinHacienda'!$A$2:$A$77,0))</x:f>
        <x:v>6806.79279118734</x:v>
      </x:c>
      <x:c r="G9" s="22" t="n">
        <x:f>INDEX('Fuente MinHacienda'!$G$2:$G$77,MATCH(A9,'Fuente MinHacienda'!$A$2:$A$77,0))</x:f>
        <x:v>37.90410246677328</x:v>
      </x:c>
      <x:c r="H9" s="22" t="n">
        <x:f>INDEX('Fuente MinHacienda'!$K$2:$K$77,MATCH(A9,'Fuente MinHacienda'!$A$2:$A$77,0))</x:f>
        <x:v>36.54701601668071</x:v>
      </x:c>
      <x:c r="I9" s="22" t="n">
        <x:f>INDEX('Fuente MinHacienda'!$J$2:$J$77,MATCH(A9,'Fuente MinHacienda'!$A$2:$A$77,0))</x:f>
        <x:v>1.357086450092576</x:v>
      </x:c>
      <x:c r="J9" s="22" t="n">
        <x:f>INDEX('Fuente MinHacienda'!$H$2:$H$77,MATCH(A9,'Fuente MinHacienda'!$A$2:$A$77,0))</x:f>
        <x:v>26.002683710573383</x:v>
      </x:c>
      <x:c r="K9" s="22" t="n">
        <x:f>INDEX('Fuente MinHacienda'!$I$2:$I$77,MATCH(A9,'Fuente MinHacienda'!$A$2:$A$77,0))</x:f>
        <x:v>11.901418756199899</x:v>
      </x:c>
      <x:c r="L9" s="20" t="str"/>
    </x:row>
    <x:row r="10" ht="19" customHeight="1">
      <x:c r="A10" s="20" t="str">
        <x:v>2010-IV</x:v>
      </x:c>
      <x:c r="B10" s="20" t="str">
        <x:v>Cierre anual</x:v>
      </x:c>
      <x:c r="C10" s="20" t="str">
        <x:v>Santos</x:v>
      </x:c>
      <x:c r="D10" s="21" t="n">
        <x:f>INDEX('Fuente MinHacienda'!$B$2:$B$77,MATCH(A10,'Fuente MinHacienda'!$A$2:$A$77,0))</x:f>
        <x:v>209124.47856704172</x:v>
      </x:c>
      <x:c r="E10" s="21" t="n">
        <x:f>INDEX('Fuente MinHacienda'!$F$2:$F$77,MATCH(A10,'Fuente MinHacienda'!$A$2:$A$77,0))</x:f>
        <x:v>201264.6957823051</x:v>
      </x:c>
      <x:c r="F10" s="21" t="n">
        <x:f>INDEX('Fuente MinHacienda'!$E$2:$E$77,MATCH(A10,'Fuente MinHacienda'!$A$2:$A$77,0))</x:f>
        <x:v>7859.782784736632</x:v>
      </x:c>
      <x:c r="G10" s="22" t="n">
        <x:f>INDEX('Fuente MinHacienda'!$G$2:$G$77,MATCH(A10,'Fuente MinHacienda'!$A$2:$A$77,0))</x:f>
        <x:v>38.43776027773434</x:v>
      </x:c>
      <x:c r="H10" s="22" t="n">
        <x:f>INDEX('Fuente MinHacienda'!$K$2:$K$77,MATCH(A10,'Fuente MinHacienda'!$A$2:$A$77,0))</x:f>
        <x:v>36.99310660263663</x:v>
      </x:c>
      <x:c r="I10" s="22" t="n">
        <x:f>INDEX('Fuente MinHacienda'!$J$2:$J$77,MATCH(A10,'Fuente MinHacienda'!$A$2:$A$77,0))</x:f>
        <x:v>1.4446536750977137</x:v>
      </x:c>
      <x:c r="J10" s="22" t="n">
        <x:f>INDEX('Fuente MinHacienda'!$H$2:$H$77,MATCH(A10,'Fuente MinHacienda'!$A$2:$A$77,0))</x:f>
        <x:v>27.53711422676848</x:v>
      </x:c>
      <x:c r="K10" s="22" t="n">
        <x:f>INDEX('Fuente MinHacienda'!$I$2:$I$77,MATCH(A10,'Fuente MinHacienda'!$A$2:$A$77,0))</x:f>
        <x:v>10.90064605096586</x:v>
      </x:c>
      <x:c r="L10" s="20" t="str"/>
    </x:row>
    <x:row r="11" ht="19" customHeight="1">
      <x:c r="A11" s="20" t="str">
        <x:v>2011-IV</x:v>
      </x:c>
      <x:c r="B11" s="20" t="str">
        <x:v>Cierre anual</x:v>
      </x:c>
      <x:c r="C11" s="20" t="str">
        <x:v>Santos</x:v>
      </x:c>
      <x:c r="D11" s="21" t="n">
        <x:f>INDEX('Fuente MinHacienda'!$B$2:$B$77,MATCH(A11,'Fuente MinHacienda'!$A$2:$A$77,0))</x:f>
        <x:v>224612.54235486183</x:v>
      </x:c>
      <x:c r="E11" s="21" t="n">
        <x:f>INDEX('Fuente MinHacienda'!$F$2:$F$77,MATCH(A11,'Fuente MinHacienda'!$A$2:$A$77,0))</x:f>
        <x:v>212913.88582274012</x:v>
      </x:c>
      <x:c r="F11" s="21" t="n">
        <x:f>INDEX('Fuente MinHacienda'!$E$2:$E$77,MATCH(A11,'Fuente MinHacienda'!$A$2:$A$77,0))</x:f>
        <x:v>11698.65653212171</x:v>
      </x:c>
      <x:c r="G11" s="22" t="n">
        <x:f>INDEX('Fuente MinHacienda'!$G$2:$G$77,MATCH(A11,'Fuente MinHacienda'!$A$2:$A$77,0))</x:f>
        <x:v>36.28500756108603</x:v>
      </x:c>
      <x:c r="H11" s="22" t="n">
        <x:f>INDEX('Fuente MinHacienda'!$K$2:$K$77,MATCH(A11,'Fuente MinHacienda'!$A$2:$A$77,0))</x:f>
        <x:v>34.395149424615866</x:v>
      </x:c>
      <x:c r="I11" s="22" t="n">
        <x:f>INDEX('Fuente MinHacienda'!$J$2:$J$77,MATCH(A11,'Fuente MinHacienda'!$A$2:$A$77,0))</x:f>
        <x:v>1.8898581364701634</x:v>
      </x:c>
      <x:c r="J11" s="22" t="n">
        <x:f>INDEX('Fuente MinHacienda'!$H$2:$H$77,MATCH(A11,'Fuente MinHacienda'!$A$2:$A$77,0))</x:f>
        <x:v>25.949318622075456</x:v>
      </x:c>
      <x:c r="K11" s="22" t="n">
        <x:f>INDEX('Fuente MinHacienda'!$I$2:$I$77,MATCH(A11,'Fuente MinHacienda'!$A$2:$A$77,0))</x:f>
        <x:v>10.335688939010577</x:v>
      </x:c>
      <x:c r="L11" s="20" t="str"/>
    </x:row>
    <x:row r="12" ht="19" customHeight="1">
      <x:c r="A12" s="20" t="str">
        <x:v>2012-IV</x:v>
      </x:c>
      <x:c r="B12" s="20" t="str">
        <x:v>Cierre anual</x:v>
      </x:c>
      <x:c r="C12" s="20" t="str">
        <x:v>Santos</x:v>
      </x:c>
      <x:c r="D12" s="21" t="n">
        <x:f>INDEX('Fuente MinHacienda'!$B$2:$B$77,MATCH(A12,'Fuente MinHacienda'!$A$2:$A$77,0))</x:f>
        <x:v>227933.2464024646</x:v>
      </x:c>
      <x:c r="E12" s="21" t="n">
        <x:f>INDEX('Fuente MinHacienda'!$F$2:$F$77,MATCH(A12,'Fuente MinHacienda'!$A$2:$A$77,0))</x:f>
        <x:v>221068.9342494231</x:v>
      </x:c>
      <x:c r="F12" s="21" t="n">
        <x:f>INDEX('Fuente MinHacienda'!$E$2:$E$77,MATCH(A12,'Fuente MinHacienda'!$A$2:$A$77,0))</x:f>
        <x:v>6864.312153041505</x:v>
      </x:c>
      <x:c r="G12" s="22" t="n">
        <x:f>INDEX('Fuente MinHacienda'!$G$2:$G$77,MATCH(A12,'Fuente MinHacienda'!$A$2:$A$77,0))</x:f>
        <x:v>34.198177423862674</x:v>
      </x:c>
      <x:c r="H12" s="22" t="n">
        <x:f>INDEX('Fuente MinHacienda'!$K$2:$K$77,MATCH(A12,'Fuente MinHacienda'!$A$2:$A$77,0))</x:f>
        <x:v>33.16828394141741</x:v>
      </x:c>
      <x:c r="I12" s="22" t="n">
        <x:f>INDEX('Fuente MinHacienda'!$J$2:$J$77,MATCH(A12,'Fuente MinHacienda'!$A$2:$A$77,0))</x:f>
        <x:v>1.0298934824452703</x:v>
      </x:c>
      <x:c r="J12" s="22" t="n">
        <x:f>INDEX('Fuente MinHacienda'!$H$2:$H$77,MATCH(A12,'Fuente MinHacienda'!$A$2:$A$77,0))</x:f>
        <x:v>25.26816249390063</x:v>
      </x:c>
      <x:c r="K12" s="22" t="n">
        <x:f>INDEX('Fuente MinHacienda'!$I$2:$I$77,MATCH(A12,'Fuente MinHacienda'!$A$2:$A$77,0))</x:f>
        <x:v>8.930014929962049</x:v>
      </x:c>
      <x:c r="L12" s="20" t="str"/>
    </x:row>
    <x:row r="13" ht="19" customHeight="1">
      <x:c r="A13" s="20" t="str">
        <x:v>2013-IV</x:v>
      </x:c>
      <x:c r="B13" s="20" t="str">
        <x:v>Cierre anual</x:v>
      </x:c>
      <x:c r="C13" s="20" t="str">
        <x:v>Santos</x:v>
      </x:c>
      <x:c r="D13" s="21" t="n">
        <x:f>INDEX('Fuente MinHacienda'!$B$2:$B$77,MATCH(A13,'Fuente MinHacienda'!$A$2:$A$77,0))</x:f>
        <x:v>261683.22690775365</x:v>
      </x:c>
      <x:c r="E13" s="21" t="n">
        <x:f>INDEX('Fuente MinHacienda'!$F$2:$F$77,MATCH(A13,'Fuente MinHacienda'!$A$2:$A$77,0))</x:f>
        <x:v>244131.06905279655</x:v>
      </x:c>
      <x:c r="F13" s="21" t="n">
        <x:f>INDEX('Fuente MinHacienda'!$E$2:$E$77,MATCH(A13,'Fuente MinHacienda'!$A$2:$A$77,0))</x:f>
        <x:v>17552.15785495709</x:v>
      </x:c>
      <x:c r="G13" s="22" t="n">
        <x:f>INDEX('Fuente MinHacienda'!$G$2:$G$77,MATCH(A13,'Fuente MinHacienda'!$A$2:$A$77,0))</x:f>
        <x:v>36.64553873343576</x:v>
      </x:c>
      <x:c r="H13" s="22" t="n">
        <x:f>INDEX('Fuente MinHacienda'!$K$2:$K$77,MATCH(A13,'Fuente MinHacienda'!$A$2:$A$77,0))</x:f>
        <x:v>34.187573474714966</x:v>
      </x:c>
      <x:c r="I13" s="22" t="n">
        <x:f>INDEX('Fuente MinHacienda'!$J$2:$J$77,MATCH(A13,'Fuente MinHacienda'!$A$2:$A$77,0))</x:f>
        <x:v>2.4579652587207934</x:v>
      </x:c>
      <x:c r="J13" s="22" t="n">
        <x:f>INDEX('Fuente MinHacienda'!$H$2:$H$77,MATCH(A13,'Fuente MinHacienda'!$A$2:$A$77,0))</x:f>
        <x:v>27.02226226503892</x:v>
      </x:c>
      <x:c r="K13" s="22" t="n">
        <x:f>INDEX('Fuente MinHacienda'!$I$2:$I$77,MATCH(A13,'Fuente MinHacienda'!$A$2:$A$77,0))</x:f>
        <x:v>9.62327646839684</x:v>
      </x:c>
      <x:c r="L13" s="20" t="str"/>
    </x:row>
    <x:row r="14" ht="19" customHeight="1">
      <x:c r="A14" s="20" t="str">
        <x:v>2014-IV</x:v>
      </x:c>
      <x:c r="B14" s="20" t="str">
        <x:v>Cierre anual</x:v>
      </x:c>
      <x:c r="C14" s="20" t="str">
        <x:v>Santos</x:v>
      </x:c>
      <x:c r="D14" s="21" t="n">
        <x:f>INDEX('Fuente MinHacienda'!$B$2:$B$77,MATCH(A14,'Fuente MinHacienda'!$A$2:$A$77,0))</x:f>
        <x:v>304392.36913933704</x:v>
      </x:c>
      <x:c r="E14" s="21" t="n">
        <x:f>INDEX('Fuente MinHacienda'!$F$2:$F$77,MATCH(A14,'Fuente MinHacienda'!$A$2:$A$77,0))</x:f>
        <x:v>280053.1846232882</x:v>
      </x:c>
      <x:c r="F14" s="21" t="n">
        <x:f>INDEX('Fuente MinHacienda'!$E$2:$E$77,MATCH(A14,'Fuente MinHacienda'!$A$2:$A$77,0))</x:f>
        <x:v>24339.1845160488</x:v>
      </x:c>
      <x:c r="G14" s="22" t="n">
        <x:f>INDEX('Fuente MinHacienda'!$G$2:$G$77,MATCH(A14,'Fuente MinHacienda'!$A$2:$A$77,0))</x:f>
        <x:v>39.89922298632156</x:v>
      </x:c>
      <x:c r="H14" s="22" t="n">
        <x:f>INDEX('Fuente MinHacienda'!$K$2:$K$77,MATCH(A14,'Fuente MinHacienda'!$A$2:$A$77,0))</x:f>
        <x:v>36.708884959593554</x:v>
      </x:c>
      <x:c r="I14" s="22" t="n">
        <x:f>INDEX('Fuente MinHacienda'!$J$2:$J$77,MATCH(A14,'Fuente MinHacienda'!$A$2:$A$77,0))</x:f>
        <x:v>3.190338026728009</x:v>
      </x:c>
      <x:c r="J14" s="22" t="n">
        <x:f>INDEX('Fuente MinHacienda'!$H$2:$H$77,MATCH(A14,'Fuente MinHacienda'!$A$2:$A$77,0))</x:f>
        <x:v>28.13269015015677</x:v>
      </x:c>
      <x:c r="K14" s="22" t="n">
        <x:f>INDEX('Fuente MinHacienda'!$I$2:$I$77,MATCH(A14,'Fuente MinHacienda'!$A$2:$A$77,0))</x:f>
        <x:v>11.766532836164794</x:v>
      </x:c>
      <x:c r="L14" s="20" t="str"/>
    </x:row>
    <x:row r="15" ht="19" customHeight="1">
      <x:c r="A15" s="20" t="str">
        <x:v>2015-IV</x:v>
      </x:c>
      <x:c r="B15" s="20" t="str">
        <x:v>Cierre anual</x:v>
      </x:c>
      <x:c r="C15" s="20" t="str">
        <x:v>Santos</x:v>
      </x:c>
      <x:c r="D15" s="21" t="n">
        <x:f>INDEX('Fuente MinHacienda'!$B$2:$B$77,MATCH(A15,'Fuente MinHacienda'!$A$2:$A$77,0))</x:f>
        <x:v>358993.5161445405</x:v>
      </x:c>
      <x:c r="E15" s="21" t="n">
        <x:f>INDEX('Fuente MinHacienda'!$F$2:$F$77,MATCH(A15,'Fuente MinHacienda'!$A$2:$A$77,0))</x:f>
        <x:v>336138.9138705011</x:v>
      </x:c>
      <x:c r="F15" s="21" t="n">
        <x:f>INDEX('Fuente MinHacienda'!$E$2:$E$77,MATCH(A15,'Fuente MinHacienda'!$A$2:$A$77,0))</x:f>
        <x:v>22854.60227403939</x:v>
      </x:c>
      <x:c r="G15" s="22" t="n">
        <x:f>INDEX('Fuente MinHacienda'!$G$2:$G$77,MATCH(A15,'Fuente MinHacienda'!$A$2:$A$77,0))</x:f>
        <x:v>44.612536988629216</x:v>
      </x:c>
      <x:c r="H15" s="22" t="n">
        <x:f>INDEX('Fuente MinHacienda'!$K$2:$K$77,MATCH(A15,'Fuente MinHacienda'!$A$2:$A$77,0))</x:f>
        <x:v>41.77236928793885</x:v>
      </x:c>
      <x:c r="I15" s="22" t="n">
        <x:f>INDEX('Fuente MinHacienda'!$J$2:$J$77,MATCH(A15,'Fuente MinHacienda'!$A$2:$A$77,0))</x:f>
        <x:v>2.840167700690372</x:v>
      </x:c>
      <x:c r="J15" s="22" t="n">
        <x:f>INDEX('Fuente MinHacienda'!$H$2:$H$77,MATCH(A15,'Fuente MinHacienda'!$A$2:$A$77,0))</x:f>
        <x:v>28.508181084549335</x:v>
      </x:c>
      <x:c r="K15" s="22" t="n">
        <x:f>INDEX('Fuente MinHacienda'!$I$2:$I$77,MATCH(A15,'Fuente MinHacienda'!$A$2:$A$77,0))</x:f>
        <x:v>16.104355904079885</x:v>
      </x:c>
      <x:c r="L15" s="20" t="str"/>
    </x:row>
    <x:row r="16" ht="19" customHeight="1">
      <x:c r="A16" s="20" t="str">
        <x:v>2016-IV</x:v>
      </x:c>
      <x:c r="B16" s="20" t="str">
        <x:v>Cierre anual</x:v>
      </x:c>
      <x:c r="C16" s="20" t="str">
        <x:v>Santos</x:v>
      </x:c>
      <x:c r="D16" s="21" t="n">
        <x:f>INDEX('Fuente MinHacienda'!$B$2:$B$77,MATCH(A16,'Fuente MinHacienda'!$A$2:$A$77,0))</x:f>
        <x:v>394117.8725131009</x:v>
      </x:c>
      <x:c r="E16" s="21" t="n">
        <x:f>INDEX('Fuente MinHacienda'!$F$2:$F$77,MATCH(A16,'Fuente MinHacienda'!$A$2:$A$77,0))</x:f>
        <x:v>372868.8191514393</x:v>
      </x:c>
      <x:c r="F16" s="21" t="n">
        <x:f>INDEX('Fuente MinHacienda'!$E$2:$E$77,MATCH(A16,'Fuente MinHacienda'!$A$2:$A$77,0))</x:f>
        <x:v>21249.05336166161</x:v>
      </x:c>
      <x:c r="G16" s="22" t="n">
        <x:f>INDEX('Fuente MinHacienda'!$G$2:$G$77,MATCH(A16,'Fuente MinHacienda'!$A$2:$A$77,0))</x:f>
        <x:v>45.627006873620964</x:v>
      </x:c>
      <x:c r="H16" s="22" t="n">
        <x:f>INDEX('Fuente MinHacienda'!$K$2:$K$77,MATCH(A16,'Fuente MinHacienda'!$A$2:$A$77,0))</x:f>
        <x:v>43.167005002586194</x:v>
      </x:c>
      <x:c r="I16" s="22" t="n">
        <x:f>INDEX('Fuente MinHacienda'!$J$2:$J$77,MATCH(A16,'Fuente MinHacienda'!$A$2:$A$77,0))</x:f>
        <x:v>2.460001871034774</x:v>
      </x:c>
      <x:c r="J16" s="22" t="n">
        <x:f>INDEX('Fuente MinHacienda'!$H$2:$H$77,MATCH(A16,'Fuente MinHacienda'!$A$2:$A$77,0))</x:f>
        <x:v>30.105754125899217</x:v>
      </x:c>
      <x:c r="K16" s="22" t="n">
        <x:f>INDEX('Fuente MinHacienda'!$I$2:$I$77,MATCH(A16,'Fuente MinHacienda'!$A$2:$A$77,0))</x:f>
        <x:v>15.521252747721745</x:v>
      </x:c>
      <x:c r="L16" s="20" t="str"/>
    </x:row>
    <x:row r="17" ht="19" customHeight="1">
      <x:c r="A17" s="20" t="str">
        <x:v>2017-IV</x:v>
      </x:c>
      <x:c r="B17" s="20" t="str">
        <x:v>Cierre anual</x:v>
      </x:c>
      <x:c r="C17" s="20" t="str">
        <x:v>Santos</x:v>
      </x:c>
      <x:c r="D17" s="21" t="n">
        <x:f>INDEX('Fuente MinHacienda'!$B$2:$B$77,MATCH(A17,'Fuente MinHacienda'!$A$2:$A$77,0))</x:f>
        <x:v>426911.1245987263</x:v>
      </x:c>
      <x:c r="E17" s="21" t="n">
        <x:f>INDEX('Fuente MinHacienda'!$F$2:$F$77,MATCH(A17,'Fuente MinHacienda'!$A$2:$A$77,0))</x:f>
        <x:v>403033.21231852047</x:v>
      </x:c>
      <x:c r="F17" s="21" t="n">
        <x:f>INDEX('Fuente MinHacienda'!$E$2:$E$77,MATCH(A17,'Fuente MinHacienda'!$A$2:$A$77,0))</x:f>
        <x:v>23877.9122802058</x:v>
      </x:c>
      <x:c r="G17" s="22" t="n">
        <x:f>INDEX('Fuente MinHacienda'!$G$2:$G$77,MATCH(A17,'Fuente MinHacienda'!$A$2:$A$77,0))</x:f>
        <x:v>46.37963875002322</x:v>
      </x:c>
      <x:c r="H17" s="22" t="n">
        <x:f>INDEX('Fuente MinHacienda'!$K$2:$K$77,MATCH(A17,'Fuente MinHacienda'!$A$2:$A$77,0))</x:f>
        <x:v>43.785541567145565</x:v>
      </x:c>
      <x:c r="I17" s="22" t="n">
        <x:f>INDEX('Fuente MinHacienda'!$J$2:$J$77,MATCH(A17,'Fuente MinHacienda'!$A$2:$A$77,0))</x:f>
        <x:v>2.594097182877657</x:v>
      </x:c>
      <x:c r="J17" s="22" t="n">
        <x:f>INDEX('Fuente MinHacienda'!$H$2:$H$77,MATCH(A17,'Fuente MinHacienda'!$A$2:$A$77,0))</x:f>
        <x:v>30.892771217546276</x:v>
      </x:c>
      <x:c r="K17" s="22" t="n">
        <x:f>INDEX('Fuente MinHacienda'!$I$2:$I$77,MATCH(A17,'Fuente MinHacienda'!$A$2:$A$77,0))</x:f>
        <x:v>15.486867532476944</x:v>
      </x:c>
      <x:c r="L17" s="20" t="str"/>
    </x:row>
    <x:row r="18" ht="19" customHeight="1">
      <x:c r="A18" s="20" t="str">
        <x:v>2018-IV</x:v>
      </x:c>
      <x:c r="B18" s="20" t="str">
        <x:v>Cierre anual</x:v>
      </x:c>
      <x:c r="C18" s="20" t="str">
        <x:v>Duque</x:v>
      </x:c>
      <x:c r="D18" s="21" t="n">
        <x:f>INDEX('Fuente MinHacienda'!$B$2:$B$77,MATCH(A18,'Fuente MinHacienda'!$A$2:$A$77,0))</x:f>
        <x:v>487269.1193554124</x:v>
      </x:c>
      <x:c r="E18" s="21" t="n">
        <x:f>INDEX('Fuente MinHacienda'!$F$2:$F$77,MATCH(A18,'Fuente MinHacienda'!$A$2:$A$77,0))</x:f>
        <x:v>457779.0244658714</x:v>
      </x:c>
      <x:c r="F18" s="21" t="n">
        <x:f>INDEX('Fuente MinHacienda'!$E$2:$E$77,MATCH(A18,'Fuente MinHacienda'!$A$2:$A$77,0))</x:f>
        <x:v>29490.09488954103</x:v>
      </x:c>
      <x:c r="G18" s="22" t="n">
        <x:f>INDEX('Fuente MinHacienda'!$G$2:$G$77,MATCH(A18,'Fuente MinHacienda'!$A$2:$A$77,0))</x:f>
        <x:v>49.32917179397393</x:v>
      </x:c>
      <x:c r="H18" s="22" t="n">
        <x:f>INDEX('Fuente MinHacienda'!$K$2:$K$77,MATCH(A18,'Fuente MinHacienda'!$A$2:$A$77,0))</x:f>
        <x:v>46.34371283660935</x:v>
      </x:c>
      <x:c r="I18" s="22" t="n">
        <x:f>INDEX('Fuente MinHacienda'!$J$2:$J$77,MATCH(A18,'Fuente MinHacienda'!$A$2:$A$77,0))</x:f>
        <x:v>2.9854589573645702</x:v>
      </x:c>
      <x:c r="J18" s="22" t="n">
        <x:f>INDEX('Fuente MinHacienda'!$H$2:$H$77,MATCH(A18,'Fuente MinHacienda'!$A$2:$A$77,0))</x:f>
        <x:v>32.71732301249115</x:v>
      </x:c>
      <x:c r="K18" s="22" t="n">
        <x:f>INDEX('Fuente MinHacienda'!$I$2:$I$77,MATCH(A18,'Fuente MinHacienda'!$A$2:$A$77,0))</x:f>
        <x:v>16.611848781482774</x:v>
      </x:c>
      <x:c r="L18" s="20" t="str"/>
    </x:row>
    <x:row r="19" ht="19" customHeight="1">
      <x:c r="A19" s="20" t="str">
        <x:v>2019-IV</x:v>
      </x:c>
      <x:c r="B19" s="20" t="str">
        <x:v>Cierre anual</x:v>
      </x:c>
      <x:c r="C19" s="20" t="str">
        <x:v>Duque</x:v>
      </x:c>
      <x:c r="D19" s="21" t="n">
        <x:f>INDEX('Fuente MinHacienda'!$B$2:$B$77,MATCH(A19,'Fuente MinHacienda'!$A$2:$A$77,0))</x:f>
        <x:v>533683.3444291707</x:v>
      </x:c>
      <x:c r="E19" s="21" t="n">
        <x:f>INDEX('Fuente MinHacienda'!$F$2:$F$77,MATCH(A19,'Fuente MinHacienda'!$A$2:$A$77,0))</x:f>
        <x:v>512959.64206283406</x:v>
      </x:c>
      <x:c r="F19" s="21" t="n">
        <x:f>INDEX('Fuente MinHacienda'!$E$2:$E$77,MATCH(A19,'Fuente MinHacienda'!$A$2:$A$77,0))</x:f>
        <x:v>20723.702366336616</x:v>
      </x:c>
      <x:c r="G19" s="22" t="n">
        <x:f>INDEX('Fuente MinHacienda'!$G$2:$G$77,MATCH(A19,'Fuente MinHacienda'!$A$2:$A$77,0))</x:f>
        <x:v>50.344255692009504</x:v>
      </x:c>
      <x:c r="H19" s="22" t="n">
        <x:f>INDEX('Fuente MinHacienda'!$K$2:$K$77,MATCH(A19,'Fuente MinHacienda'!$A$2:$A$77,0))</x:f>
        <x:v>48.389314842334144</x:v>
      </x:c>
      <x:c r="I19" s="22" t="n">
        <x:f>INDEX('Fuente MinHacienda'!$J$2:$J$77,MATCH(A19,'Fuente MinHacienda'!$A$2:$A$77,0))</x:f>
        <x:v>1.9549408496753644</x:v>
      </x:c>
      <x:c r="J19" s="22" t="n">
        <x:f>INDEX('Fuente MinHacienda'!$H$2:$H$77,MATCH(A19,'Fuente MinHacienda'!$A$2:$A$77,0))</x:f>
        <x:v>34.354000937929676</x:v>
      </x:c>
      <x:c r="K19" s="22" t="n">
        <x:f>INDEX('Fuente MinHacienda'!$I$2:$I$77,MATCH(A19,'Fuente MinHacienda'!$A$2:$A$77,0))</x:f>
        <x:v>15.990254754079828</x:v>
      </x:c>
      <x:c r="L19" s="20" t="str"/>
    </x:row>
    <x:row r="20" ht="19" customHeight="1">
      <x:c r="A20" s="20" t="str">
        <x:v>2020-IV</x:v>
      </x:c>
      <x:c r="B20" s="20" t="str">
        <x:v>Cierre anual</x:v>
      </x:c>
      <x:c r="C20" s="20" t="str">
        <x:v>Duque</x:v>
      </x:c>
      <x:c r="D20" s="21" t="n">
        <x:f>INDEX('Fuente MinHacienda'!$B$2:$B$77,MATCH(A20,'Fuente MinHacienda'!$A$2:$A$77,0))</x:f>
        <x:v>649352.7605691697</x:v>
      </x:c>
      <x:c r="E20" s="21" t="n">
        <x:f>INDEX('Fuente MinHacienda'!$F$2:$F$77,MATCH(A20,'Fuente MinHacienda'!$A$2:$A$77,0))</x:f>
        <x:v>605643.5872392888</x:v>
      </x:c>
      <x:c r="F20" s="21" t="n">
        <x:f>INDEX('Fuente MinHacienda'!$E$2:$E$77,MATCH(A20,'Fuente MinHacienda'!$A$2:$A$77,0))</x:f>
        <x:v>43709.17332988077</x:v>
      </x:c>
      <x:c r="G20" s="22" t="n">
        <x:f>INDEX('Fuente MinHacienda'!$G$2:$G$77,MATCH(A20,'Fuente MinHacienda'!$A$2:$A$77,0))</x:f>
        <x:v>65.03471413482919</x:v>
      </x:c>
      <x:c r="H20" s="22" t="n">
        <x:f>INDEX('Fuente MinHacienda'!$K$2:$K$77,MATCH(A20,'Fuente MinHacienda'!$A$2:$A$77,0))</x:f>
        <x:v>60.65710343508118</x:v>
      </x:c>
      <x:c r="I20" s="22" t="n">
        <x:f>INDEX('Fuente MinHacienda'!$J$2:$J$77,MATCH(A20,'Fuente MinHacienda'!$A$2:$A$77,0))</x:f>
        <x:v>4.377610699747995</x:v>
      </x:c>
      <x:c r="J20" s="22" t="n">
        <x:f>INDEX('Fuente MinHacienda'!$H$2:$H$77,MATCH(A20,'Fuente MinHacienda'!$A$2:$A$77,0))</x:f>
        <x:v>42.02494023620775</x:v>
      </x:c>
      <x:c r="K20" s="22" t="n">
        <x:f>INDEX('Fuente MinHacienda'!$I$2:$I$77,MATCH(A20,'Fuente MinHacienda'!$A$2:$A$77,0))</x:f>
        <x:v>23.009773898621436</x:v>
      </x:c>
      <x:c r="L20" s="20" t="str"/>
    </x:row>
    <x:row r="21" ht="19" customHeight="1">
      <x:c r="A21" s="20" t="str">
        <x:v>2021-IV</x:v>
      </x:c>
      <x:c r="B21" s="20" t="str">
        <x:v>Cierre anual</x:v>
      </x:c>
      <x:c r="C21" s="20" t="str">
        <x:v>Duque</x:v>
      </x:c>
      <x:c r="D21" s="21" t="n">
        <x:f>INDEX('Fuente MinHacienda'!$B$2:$B$77,MATCH(A21,'Fuente MinHacienda'!$A$2:$A$77,0))</x:f>
        <x:v>751004.4554713251</x:v>
      </x:c>
      <x:c r="E21" s="21" t="n">
        <x:f>INDEX('Fuente MinHacienda'!$F$2:$F$77,MATCH(A21,'Fuente MinHacienda'!$A$2:$A$77,0))</x:f>
        <x:v>716161.6498937943</x:v>
      </x:c>
      <x:c r="F21" s="21" t="n">
        <x:f>INDEX('Fuente MinHacienda'!$E$2:$E$77,MATCH(A21,'Fuente MinHacienda'!$A$2:$A$77,0))</x:f>
        <x:v>34842.80557753076</x:v>
      </x:c>
      <x:c r="G21" s="22" t="n">
        <x:f>INDEX('Fuente MinHacienda'!$G$2:$G$77,MATCH(A21,'Fuente MinHacienda'!$A$2:$A$77,0))</x:f>
        <x:v>62.970236926947</x:v>
      </x:c>
      <x:c r="H21" s="22" t="n">
        <x:f>INDEX('Fuente MinHacienda'!$K$2:$K$77,MATCH(A21,'Fuente MinHacienda'!$A$2:$A$77,0))</x:f>
        <x:v>60.048736652971016</x:v>
      </x:c>
      <x:c r="I21" s="22" t="n">
        <x:f>INDEX('Fuente MinHacienda'!$J$2:$J$77,MATCH(A21,'Fuente MinHacienda'!$A$2:$A$77,0))</x:f>
        <x:v>2.9215002739759863</x:v>
      </x:c>
      <x:c r="J21" s="22" t="n">
        <x:f>INDEX('Fuente MinHacienda'!$H$2:$H$77,MATCH(A21,'Fuente MinHacienda'!$A$2:$A$77,0))</x:f>
        <x:v>38.452504892026326</x:v>
      </x:c>
      <x:c r="K21" s="22" t="n">
        <x:f>INDEX('Fuente MinHacienda'!$I$2:$I$77,MATCH(A21,'Fuente MinHacienda'!$A$2:$A$77,0))</x:f>
        <x:v>24.517732034920677</x:v>
      </x:c>
      <x:c r="L21" s="20" t="str"/>
    </x:row>
    <x:row r="22" ht="19" customHeight="1">
      <x:c r="A22" s="20" t="str">
        <x:v>2022-IV</x:v>
      </x:c>
      <x:c r="B22" s="20" t="str">
        <x:v>Cierre anual</x:v>
      </x:c>
      <x:c r="C22" s="20" t="str">
        <x:v>Petro</x:v>
      </x:c>
      <x:c r="D22" s="21" t="n">
        <x:f>INDEX('Fuente MinHacienda'!$B$2:$B$77,MATCH(A22,'Fuente MinHacienda'!$A$2:$A$77,0))</x:f>
        <x:v>894136.5870392654</x:v>
      </x:c>
      <x:c r="E22" s="21" t="n">
        <x:f>INDEX('Fuente MinHacienda'!$F$2:$F$77,MATCH(A22,'Fuente MinHacienda'!$A$2:$A$77,0))</x:f>
        <x:v>847389.0657023822</x:v>
      </x:c>
      <x:c r="F22" s="21" t="n">
        <x:f>INDEX('Fuente MinHacienda'!$E$2:$E$77,MATCH(A22,'Fuente MinHacienda'!$A$2:$A$77,0))</x:f>
        <x:v>46747.52133688322</x:v>
      </x:c>
      <x:c r="G22" s="22" t="n">
        <x:f>INDEX('Fuente MinHacienda'!$G$2:$G$77,MATCH(A22,'Fuente MinHacienda'!$A$2:$A$77,0))</x:f>
        <x:v>60.781045399310266</x:v>
      </x:c>
      <x:c r="H22" s="22" t="n">
        <x:f>INDEX('Fuente MinHacienda'!$K$2:$K$77,MATCH(A22,'Fuente MinHacienda'!$A$2:$A$77,0))</x:f>
        <x:v>57.603272273963874</x:v>
      </x:c>
      <x:c r="I22" s="22" t="n">
        <x:f>INDEX('Fuente MinHacienda'!$J$2:$J$77,MATCH(A22,'Fuente MinHacienda'!$A$2:$A$77,0))</x:f>
        <x:v>3.177773125346394</x:v>
      </x:c>
      <x:c r="J22" s="22" t="n">
        <x:f>INDEX('Fuente MinHacienda'!$H$2:$H$77,MATCH(A22,'Fuente MinHacienda'!$A$2:$A$77,0))</x:f>
        <x:v>35.93734074716704</x:v>
      </x:c>
      <x:c r="K22" s="22" t="n">
        <x:f>INDEX('Fuente MinHacienda'!$I$2:$I$77,MATCH(A22,'Fuente MinHacienda'!$A$2:$A$77,0))</x:f>
        <x:v>24.843704652143224</x:v>
      </x:c>
      <x:c r="L22" s="20" t="str"/>
    </x:row>
    <x:row r="23" ht="19" customHeight="1">
      <x:c r="A23" s="20" t="str">
        <x:v>2023-IV</x:v>
      </x:c>
      <x:c r="B23" s="20" t="str">
        <x:v>Cierre anual</x:v>
      </x:c>
      <x:c r="C23" s="20" t="str">
        <x:v>Petro</x:v>
      </x:c>
      <x:c r="D23" s="21" t="n">
        <x:f>INDEX('Fuente MinHacienda'!$B$2:$B$77,MATCH(A23,'Fuente MinHacienda'!$A$2:$A$77,0))</x:f>
        <x:v>891882.2892345265</x:v>
      </x:c>
      <x:c r="E23" s="21" t="n">
        <x:f>INDEX('Fuente MinHacienda'!$F$2:$F$77,MATCH(A23,'Fuente MinHacienda'!$A$2:$A$77,0))</x:f>
        <x:v>846641.0754960126</x:v>
      </x:c>
      <x:c r="F23" s="21" t="n">
        <x:f>INDEX('Fuente MinHacienda'!$E$2:$E$77,MATCH(A23,'Fuente MinHacienda'!$A$2:$A$77,0))</x:f>
        <x:v>45241.21373851382</x:v>
      </x:c>
      <x:c r="G23" s="22" t="n">
        <x:f>INDEX('Fuente MinHacienda'!$G$2:$G$77,MATCH(A23,'Fuente MinHacienda'!$A$2:$A$77,0))</x:f>
        <x:v>56.19218052132857</x:v>
      </x:c>
      <x:c r="H23" s="22" t="n">
        <x:f>INDEX('Fuente MinHacienda'!$K$2:$K$77,MATCH(A23,'Fuente MinHacienda'!$A$2:$A$77,0))</x:f>
        <x:v>53.34180163155325</x:v>
      </x:c>
      <x:c r="I23" s="22" t="n">
        <x:f>INDEX('Fuente MinHacienda'!$J$2:$J$77,MATCH(A23,'Fuente MinHacienda'!$A$2:$A$77,0))</x:f>
        <x:v>2.850378889775318</x:v>
      </x:c>
      <x:c r="J23" s="22" t="n">
        <x:f>INDEX('Fuente MinHacienda'!$H$2:$H$77,MATCH(A23,'Fuente MinHacienda'!$A$2:$A$77,0))</x:f>
        <x:v>36.868358966485125</x:v>
      </x:c>
      <x:c r="K23" s="22" t="n">
        <x:f>INDEX('Fuente MinHacienda'!$I$2:$I$77,MATCH(A23,'Fuente MinHacienda'!$A$2:$A$77,0))</x:f>
        <x:v>19.32382155484344</x:v>
      </x:c>
      <x:c r="L23" s="20" t="str"/>
    </x:row>
    <x:row r="24" ht="19" customHeight="1">
      <x:c r="A24" s="20" t="str">
        <x:v>2024-IV</x:v>
      </x:c>
      <x:c r="B24" s="20" t="str">
        <x:v>Cierre anual</x:v>
      </x:c>
      <x:c r="C24" s="20" t="str">
        <x:v>Petro</x:v>
      </x:c>
      <x:c r="D24" s="21" t="n">
        <x:f>INDEX('Fuente MinHacienda'!$B$2:$B$77,MATCH(A24,'Fuente MinHacienda'!$A$2:$A$77,0))</x:f>
        <x:v>1050873.6901427954</x:v>
      </x:c>
      <x:c r="E24" s="21" t="n">
        <x:f>INDEX('Fuente MinHacienda'!$F$2:$F$77,MATCH(A24,'Fuente MinHacienda'!$A$2:$A$77,0))</x:f>
        <x:v>1011342.7274759447</x:v>
      </x:c>
      <x:c r="F24" s="21" t="n">
        <x:f>INDEX('Fuente MinHacienda'!$E$2:$E$77,MATCH(A24,'Fuente MinHacienda'!$A$2:$A$77,0))</x:f>
        <x:v>39530.96266685083</x:v>
      </x:c>
      <x:c r="G24" s="22" t="n">
        <x:f>INDEX('Fuente MinHacienda'!$G$2:$G$77,MATCH(A24,'Fuente MinHacienda'!$A$2:$A$77,0))</x:f>
        <x:v>61.33566079712065</x:v>
      </x:c>
      <x:c r="H24" s="22" t="n">
        <x:f>INDEX('Fuente MinHacienda'!$K$2:$K$77,MATCH(A24,'Fuente MinHacienda'!$A$2:$A$77,0))</x:f>
        <x:v>59.02838282464793</x:v>
      </x:c>
      <x:c r="I24" s="22" t="n">
        <x:f>INDEX('Fuente MinHacienda'!$J$2:$J$77,MATCH(A24,'Fuente MinHacienda'!$A$2:$A$77,0))</x:f>
        <x:v>2.3072779724727277</x:v>
      </x:c>
      <x:c r="J24" s="22" t="n">
        <x:f>INDEX('Fuente MinHacienda'!$H$2:$H$77,MATCH(A24,'Fuente MinHacienda'!$A$2:$A$77,0))</x:f>
        <x:v>40.31162499873353</x:v>
      </x:c>
      <x:c r="K24" s="22" t="n">
        <x:f>INDEX('Fuente MinHacienda'!$I$2:$I$77,MATCH(A24,'Fuente MinHacienda'!$A$2:$A$77,0))</x:f>
        <x:v>21.02403579838713</x:v>
      </x:c>
      <x:c r="L24" s="20" t="str"/>
    </x:row>
    <x:row r="25" ht="19" customHeight="1">
      <x:c r="A25" s="20" t="str">
        <x:v>2025-IV</x:v>
      </x:c>
      <x:c r="B25" s="20" t="str">
        <x:v>Cierre anual</x:v>
      </x:c>
      <x:c r="C25" s="20" t="str">
        <x:v>Petro</x:v>
      </x:c>
      <x:c r="D25" s="21" t="n">
        <x:f>INDEX('Fuente MinHacienda'!$B$2:$B$77,MATCH(A25,'Fuente MinHacienda'!$A$2:$A$77,0))</x:f>
        <x:v>1194794.7355827584</x:v>
      </x:c>
      <x:c r="E25" s="21" t="n">
        <x:f>INDEX('Fuente MinHacienda'!$F$2:$F$77,MATCH(A25,'Fuente MinHacienda'!$A$2:$A$77,0))</x:f>
        <x:v>1084985.01826152</x:v>
      </x:c>
      <x:c r="F25" s="21" t="n">
        <x:f>INDEX('Fuente MinHacienda'!$E$2:$E$77,MATCH(A25,'Fuente MinHacienda'!$A$2:$A$77,0))</x:f>
        <x:v>109809.7173212385</x:v>
      </x:c>
      <x:c r="G25" s="22" t="n">
        <x:f>INDEX('Fuente MinHacienda'!$G$2:$G$77,MATCH(A25,'Fuente MinHacienda'!$A$2:$A$77,0))</x:f>
        <x:v>64.44606277833202</x:v>
      </x:c>
      <x:c r="H25" s="22" t="n">
        <x:f>INDEX('Fuente MinHacienda'!$K$2:$K$77,MATCH(A25,'Fuente MinHacienda'!$A$2:$A$77,0))</x:f>
        <x:v>58.52303372120805</x:v>
      </x:c>
      <x:c r="I25" s="22" t="n">
        <x:f>INDEX('Fuente MinHacienda'!$J$2:$J$77,MATCH(A25,'Fuente MinHacienda'!$A$2:$A$77,0))</x:f>
        <x:v>5.923029057123971</x:v>
      </x:c>
      <x:c r="J25" s="22" t="n">
        <x:f>INDEX('Fuente MinHacienda'!$H$2:$H$77,MATCH(A25,'Fuente MinHacienda'!$A$2:$A$77,0))</x:f>
        <x:v>45.34695863259331</x:v>
      </x:c>
      <x:c r="K25" s="22" t="n">
        <x:f>INDEX('Fuente MinHacienda'!$I$2:$I$77,MATCH(A25,'Fuente MinHacienda'!$A$2:$A$77,0))</x:f>
        <x:v>19.099104145738718</x:v>
      </x:c>
      <x:c r="L25" s="20" t="str"/>
    </x:row>
    <x:row r="26" ht="19" customHeight="1">
      <x:c r="A26" s="20" t="str">
        <x:v>2026-I</x:v>
      </x:c>
      <x:c r="B26" s="20" t="str">
        <x:v>Último dato; no cierre anual</x:v>
      </x:c>
      <x:c r="C26" s="20" t="str">
        <x:v>Petro</x:v>
      </x:c>
      <x:c r="D26" s="21" t="n">
        <x:f>INDEX('Fuente MinHacienda'!$B$2:$B$77,MATCH(A26,'Fuente MinHacienda'!$A$2:$A$77,0))</x:f>
        <x:v>1223336.2748923749</x:v>
      </x:c>
      <x:c r="E26" s="21" t="n">
        <x:f>INDEX('Fuente MinHacienda'!$F$2:$F$77,MATCH(A26,'Fuente MinHacienda'!$A$2:$A$77,0))</x:f>
        <x:v>1109232.2166198748</x:v>
      </x:c>
      <x:c r="F26" s="21" t="n">
        <x:f>INDEX('Fuente MinHacienda'!$E$2:$E$77,MATCH(A26,'Fuente MinHacienda'!$A$2:$A$77,0))</x:f>
        <x:v>114104.05827250004</x:v>
      </x:c>
      <x:c r="G26" s="22" t="n">
        <x:f>INDEX('Fuente MinHacienda'!$G$2:$G$77,MATCH(A26,'Fuente MinHacienda'!$A$2:$A$77,0))</x:f>
        <x:v>61.212493052084795</x:v>
      </x:c>
      <x:c r="H26" s="22" t="n">
        <x:f>INDEX('Fuente MinHacienda'!$K$2:$K$77,MATCH(A26,'Fuente MinHacienda'!$A$2:$A$77,0))</x:f>
        <x:v>55.50302949936331</x:v>
      </x:c>
      <x:c r="I26" s="22" t="n">
        <x:f>INDEX('Fuente MinHacienda'!$J$2:$J$77,MATCH(A26,'Fuente MinHacienda'!$A$2:$A$77,0))</x:f>
        <x:v>5.709463552721488</x:v>
      </x:c>
      <x:c r="J26" s="22" t="n">
        <x:f>INDEX('Fuente MinHacienda'!$H$2:$H$77,MATCH(A26,'Fuente MinHacienda'!$A$2:$A$77,0))</x:f>
        <x:v>43.720526830200264</x:v>
      </x:c>
      <x:c r="K26" s="22" t="n">
        <x:f>INDEX('Fuente MinHacienda'!$I$2:$I$77,MATCH(A26,'Fuente MinHacienda'!$A$2:$A$77,0))</x:f>
        <x:v>17.491966221884535</x:v>
      </x:c>
      <x:c r="L26" s="20" t="str">
        <x:v>No comparar como si fuera el cierre de 2026.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48" hidden="0" customWidth="1"/>
  </x:cols>
  <x:sheetData>
    <x:row r="1">
      <x:c r="A1" s="23" t="str">
        <x:v>Periodo</x:v>
      </x:c>
      <x:c r="B1" s="19" t="str">
        <x:v>Gobierno al cierre</x:v>
      </x:c>
      <x:c r="C1" s="19" t="str">
        <x:v>Bruta (COP mm)</x:v>
      </x:c>
      <x:c r="D1" s="19" t="str">
        <x:v>Interna (COP mm)</x:v>
      </x:c>
      <x:c r="E1" s="19" t="str">
        <x:v>Externa (COP mm)</x:v>
      </x:c>
      <x:c r="F1" s="19" t="str">
        <x:v>Activos (COP mm)</x:v>
      </x:c>
      <x:c r="G1" s="19" t="str">
        <x:v>Neta (COP mm)</x:v>
      </x:c>
      <x:c r="H1" s="19" t="str">
        <x:v>Bruta (% PIB móvil)</x:v>
      </x:c>
      <x:c r="I1" s="19" t="str">
        <x:v>Interna (% PIB móvil)</x:v>
      </x:c>
      <x:c r="J1" s="19" t="str">
        <x:v>Externa (% PIB móvil)</x:v>
      </x:c>
      <x:c r="K1" s="19" t="str">
        <x:v>Activos (% PIB móvil)</x:v>
      </x:c>
      <x:c r="L1" s="19" t="str">
        <x:v>Neta (% PIB móvil)</x:v>
      </x:c>
      <x:c r="M1" s="19" t="str">
        <x:v>PIB móvil (COP mm)</x:v>
      </x:c>
      <x:c r="N1" s="19" t="str">
        <x:v>Nota</x:v>
      </x:c>
    </x:row>
    <x:row r="2" ht="19" customHeight="1">
      <x:c r="A2" s="20" t="str">
        <x:v>2022-II</x:v>
      </x:c>
      <x:c r="B2" s="20" t="str">
        <x:v>Duque</x:v>
      </x:c>
      <x:c r="C2" s="21" t="n">
        <x:f>INDEX('Fuente MinHacienda'!$B$2:$B$77,MATCH(A2,'Fuente MinHacienda'!$A$2:$A$77,0))</x:f>
        <x:v>795674.860686559</x:v>
      </x:c>
      <x:c r="D2" s="21" t="n">
        <x:f>INDEX('Fuente MinHacienda'!$C$2:$C$77,MATCH(A2,'Fuente MinHacienda'!$A$2:$A$77,0))</x:f>
        <x:v>493663.8014657085</x:v>
      </x:c>
      <x:c r="E2" s="21" t="n">
        <x:f>INDEX('Fuente MinHacienda'!$D$2:$D$77,MATCH(A2,'Fuente MinHacienda'!$A$2:$A$77,0))</x:f>
        <x:v>302011.05922085047</x:v>
      </x:c>
      <x:c r="F2" s="21" t="n">
        <x:f>INDEX('Fuente MinHacienda'!$E$2:$E$77,MATCH(A2,'Fuente MinHacienda'!$A$2:$A$77,0))</x:f>
        <x:v>36045.16993585336</x:v>
      </x:c>
      <x:c r="G2" s="21" t="n">
        <x:f>INDEX('Fuente MinHacienda'!$F$2:$F$77,MATCH(A2,'Fuente MinHacienda'!$A$2:$A$77,0))</x:f>
        <x:v>759629.6907507055</x:v>
      </x:c>
      <x:c r="H2" s="22" t="n">
        <x:f>C2/M2*100</x:f>
        <x:v>59.49155400312769</x:v>
      </x:c>
      <x:c r="I2" s="22" t="n">
        <x:f>D2/M2*100</x:f>
        <x:v>36.91058767263956</x:v>
      </x:c>
      <x:c r="J2" s="22" t="n">
        <x:f>E2/M2*100</x:f>
        <x:v>22.580966330488124</x:v>
      </x:c>
      <x:c r="K2" s="22" t="n">
        <x:f>F2/M2*100</x:f>
        <x:v>2.695049548179044</x:v>
      </x:c>
      <x:c r="L2" s="22" t="n">
        <x:f>G2/M2*100</x:f>
        <x:v>56.79650445494864</x:v>
      </x:c>
      <x:c r="M2" s="21" t="n">
        <x:f>INDEX('Fuente DANE PIB'!$C$5:$C$87,MATCH(A2,'Fuente DANE PIB'!$A$5:$A$87,0))</x:f>
        <x:v>1337458.5250281536</x:v>
      </x:c>
      <x:c r="N2" s="20" t="str">
        <x:v>Línea base: último trimestre completo antes del cambio de gobierno.</x:v>
      </x:c>
    </x:row>
    <x:row r="3" ht="19" customHeight="1">
      <x:c r="A3" s="20" t="str">
        <x:v>2022-III</x:v>
      </x:c>
      <x:c r="B3" s="20" t="str">
        <x:v>Petro</x:v>
      </x:c>
      <x:c r="C3" s="21" t="n">
        <x:f>INDEX('Fuente MinHacienda'!$B$2:$B$77,MATCH(A3,'Fuente MinHacienda'!$A$2:$A$77,0))</x:f>
        <x:v>848502.7194943251</x:v>
      </x:c>
      <x:c r="D3" s="21" t="n">
        <x:f>INDEX('Fuente MinHacienda'!$C$2:$C$77,MATCH(A3,'Fuente MinHacienda'!$A$2:$A$77,0))</x:f>
        <x:v>516025.2046561855</x:v>
      </x:c>
      <x:c r="E3" s="21" t="n">
        <x:f>INDEX('Fuente MinHacienda'!$D$2:$D$77,MATCH(A3,'Fuente MinHacienda'!$A$2:$A$77,0))</x:f>
        <x:v>332477.51483813964</x:v>
      </x:c>
      <x:c r="F3" s="21" t="n">
        <x:f>INDEX('Fuente MinHacienda'!$E$2:$E$77,MATCH(A3,'Fuente MinHacienda'!$A$2:$A$77,0))</x:f>
        <x:v>45766.176728317274</x:v>
      </x:c>
      <x:c r="G3" s="21" t="n">
        <x:f>INDEX('Fuente MinHacienda'!$F$2:$F$77,MATCH(A3,'Fuente MinHacienda'!$A$2:$A$77,0))</x:f>
        <x:v>802736.5427660078</x:v>
      </x:c>
      <x:c r="H3" s="22" t="n">
        <x:f>C3/M3*100</x:f>
        <x:v>60.01761788148621</x:v>
      </x:c>
      <x:c r="I3" s="22" t="n">
        <x:f>D3/M3*100</x:f>
        <x:v>36.500299691117014</x:v>
      </x:c>
      <x:c r="J3" s="22" t="n">
        <x:f>E3/M3*100</x:f>
        <x:v>23.5173181903692</x:v>
      </x:c>
      <x:c r="K3" s="22" t="n">
        <x:f>F3/M3*100</x:f>
        <x:v>3.2372046001380954</x:v>
      </x:c>
      <x:c r="L3" s="22" t="n">
        <x:f>G3/M3*100</x:f>
        <x:v>56.78041328134812</x:v>
      </x:c>
      <x:c r="M3" s="21" t="n">
        <x:f>INDEX('Fuente DANE PIB'!$C$5:$C$87,MATCH(A3,'Fuente DANE PIB'!$A$5:$A$87,0))</x:f>
        <x:v>1413756.0760405737</x:v>
      </x:c>
      <x:c r="N3" s="20" t="str"/>
    </x:row>
    <x:row r="4" ht="19" customHeight="1">
      <x:c r="A4" s="20" t="str">
        <x:v>2022-IV</x:v>
      </x:c>
      <x:c r="B4" s="20" t="str">
        <x:v>Petro</x:v>
      </x:c>
      <x:c r="C4" s="21" t="n">
        <x:f>INDEX('Fuente MinHacienda'!$B$2:$B$77,MATCH(A4,'Fuente MinHacienda'!$A$2:$A$77,0))</x:f>
        <x:v>894136.5870392654</x:v>
      </x:c>
      <x:c r="D4" s="21" t="n">
        <x:f>INDEX('Fuente MinHacienda'!$C$2:$C$77,MATCH(A4,'Fuente MinHacienda'!$A$2:$A$77,0))</x:f>
        <x:v>528666.31351661</x:v>
      </x:c>
      <x:c r="E4" s="21" t="n">
        <x:f>INDEX('Fuente MinHacienda'!$D$2:$D$77,MATCH(A4,'Fuente MinHacienda'!$A$2:$A$77,0))</x:f>
        <x:v>365470.2735226555</x:v>
      </x:c>
      <x:c r="F4" s="21" t="n">
        <x:f>INDEX('Fuente MinHacienda'!$E$2:$E$77,MATCH(A4,'Fuente MinHacienda'!$A$2:$A$77,0))</x:f>
        <x:v>46747.52133688322</x:v>
      </x:c>
      <x:c r="G4" s="21" t="n">
        <x:f>INDEX('Fuente MinHacienda'!$F$2:$F$77,MATCH(A4,'Fuente MinHacienda'!$A$2:$A$77,0))</x:f>
        <x:v>847389.0657023822</x:v>
      </x:c>
      <x:c r="H4" s="22" t="n">
        <x:f>C4/M4*100</x:f>
        <x:v>60.78100408198798</x:v>
      </x:c>
      <x:c r="I4" s="22" t="n">
        <x:f>D4/M4*100</x:f>
        <x:v>35.93731631792796</x:v>
      </x:c>
      <x:c r="J4" s="22" t="n">
        <x:f>E4/M4*100</x:f>
        <x:v>24.84368776406002</x:v>
      </x:c>
      <x:c r="K4" s="22" t="n">
        <x:f>F4/M4*100</x:f>
        <x:v>3.1777709651815678</x:v>
      </x:c>
      <x:c r="L4" s="22" t="n">
        <x:f>G4/M4*100</x:f>
        <x:v>57.60323311680642</x:v>
      </x:c>
      <x:c r="M4" s="21" t="n">
        <x:f>INDEX('Fuente DANE PIB'!$C$5:$C$87,MATCH(A4,'Fuente DANE PIB'!$A$5:$A$87,0))</x:f>
        <x:v>1471078.9999999958</x:v>
      </x:c>
      <x:c r="N4" s="20" t="str"/>
    </x:row>
    <x:row r="5" ht="19" customHeight="1">
      <x:c r="A5" s="20" t="str">
        <x:v>2023-I</x:v>
      </x:c>
      <x:c r="B5" s="20" t="str">
        <x:v>Petro</x:v>
      </x:c>
      <x:c r="C5" s="21" t="n">
        <x:f>INDEX('Fuente MinHacienda'!$B$2:$B$77,MATCH(A5,'Fuente MinHacienda'!$A$2:$A$77,0))</x:f>
        <x:v>905515.6706648518</x:v>
      </x:c>
      <x:c r="D5" s="21" t="n">
        <x:f>INDEX('Fuente MinHacienda'!$C$2:$C$77,MATCH(A5,'Fuente MinHacienda'!$A$2:$A$77,0))</x:f>
        <x:v>549187.0062090417</x:v>
      </x:c>
      <x:c r="E5" s="21" t="n">
        <x:f>INDEX('Fuente MinHacienda'!$D$2:$D$77,MATCH(A5,'Fuente MinHacienda'!$A$2:$A$77,0))</x:f>
        <x:v>356328.66445581004</x:v>
      </x:c>
      <x:c r="F5" s="21" t="n">
        <x:f>INDEX('Fuente MinHacienda'!$E$2:$E$77,MATCH(A5,'Fuente MinHacienda'!$A$2:$A$77,0))</x:f>
        <x:v>54483.89794627852</x:v>
      </x:c>
      <x:c r="G5" s="21" t="n">
        <x:f>INDEX('Fuente MinHacienda'!$F$2:$F$77,MATCH(A5,'Fuente MinHacienda'!$A$2:$A$77,0))</x:f>
        <x:v>851031.7727185732</x:v>
      </x:c>
      <x:c r="H5" s="22" t="n">
        <x:f>C5/M5*100</x:f>
        <x:v>59.56174227341331</x:v>
      </x:c>
      <x:c r="I5" s="22" t="n">
        <x:f>D5/M5*100</x:f>
        <x:v>36.123654160190846</x:v>
      </x:c>
      <x:c r="J5" s="22" t="n">
        <x:f>E5/M5*100</x:f>
        <x:v>23.438088113222463</x:v>
      </x:c>
      <x:c r="K5" s="22" t="n">
        <x:f>F5/M5*100</x:f>
        <x:v>3.5837655743102945</x:v>
      </x:c>
      <x:c r="L5" s="22" t="n">
        <x:f>G5/M5*100</x:f>
        <x:v>55.97797669910302</x:v>
      </x:c>
      <x:c r="M5" s="21" t="n">
        <x:f>INDEX('Fuente DANE PIB'!$C$5:$C$87,MATCH(A5,'Fuente DANE PIB'!$A$5:$A$87,0))</x:f>
        <x:v>1520297.486443825</x:v>
      </x:c>
      <x:c r="N5" s="20" t="str"/>
    </x:row>
    <x:row r="6" ht="19" customHeight="1">
      <x:c r="A6" s="20" t="str">
        <x:v>2023-II</x:v>
      </x:c>
      <x:c r="B6" s="20" t="str">
        <x:v>Petro</x:v>
      </x:c>
      <x:c r="C6" s="21" t="n">
        <x:f>INDEX('Fuente MinHacienda'!$B$2:$B$77,MATCH(A6,'Fuente MinHacienda'!$A$2:$A$77,0))</x:f>
        <x:v>892079.4307560113</x:v>
      </x:c>
      <x:c r="D6" s="21" t="n">
        <x:f>INDEX('Fuente MinHacienda'!$C$2:$C$77,MATCH(A6,'Fuente MinHacienda'!$A$2:$A$77,0))</x:f>
        <x:v>570810.5929309033</x:v>
      </x:c>
      <x:c r="E6" s="21" t="n">
        <x:f>INDEX('Fuente MinHacienda'!$D$2:$D$77,MATCH(A6,'Fuente MinHacienda'!$A$2:$A$77,0))</x:f>
        <x:v>321268.837825108</x:v>
      </x:c>
      <x:c r="F6" s="21" t="n">
        <x:f>INDEX('Fuente MinHacienda'!$E$2:$E$77,MATCH(A6,'Fuente MinHacienda'!$A$2:$A$77,0))</x:f>
        <x:v>70959.24585099297</x:v>
      </x:c>
      <x:c r="G6" s="21" t="n">
        <x:f>INDEX('Fuente MinHacienda'!$F$2:$F$77,MATCH(A6,'Fuente MinHacienda'!$A$2:$A$77,0))</x:f>
        <x:v>821120.1849050184</x:v>
      </x:c>
      <x:c r="H6" s="22" t="n">
        <x:f>C6/M6*100</x:f>
        <x:v>57.59424067186251</x:v>
      </x:c>
      <x:c r="I6" s="22" t="n">
        <x:f>D6/M6*100</x:f>
        <x:v>36.85255094319352</x:v>
      </x:c>
      <x:c r="J6" s="22" t="n">
        <x:f>E6/M6*100</x:f>
        <x:v>20.741689728668987</x:v>
      </x:c>
      <x:c r="K6" s="22" t="n">
        <x:f>F6/M6*100</x:f>
        <x:v>4.581255595112724</x:v>
      </x:c>
      <x:c r="L6" s="22" t="n">
        <x:f>G6/M6*100</x:f>
        <x:v>53.0129850767498</x:v>
      </x:c>
      <x:c r="M6" s="21" t="n">
        <x:f>INDEX('Fuente DANE PIB'!$C$5:$C$87,MATCH(A6,'Fuente DANE PIB'!$A$5:$A$87,0))</x:f>
        <x:v>1548903.8840507432</x:v>
      </x:c>
      <x:c r="N6" s="20" t="str"/>
    </x:row>
    <x:row r="7" ht="19" customHeight="1">
      <x:c r="A7" s="20" t="str">
        <x:v>2023-III</x:v>
      </x:c>
      <x:c r="B7" s="20" t="str">
        <x:v>Petro</x:v>
      </x:c>
      <x:c r="C7" s="21" t="n">
        <x:f>INDEX('Fuente MinHacienda'!$B$2:$B$77,MATCH(A7,'Fuente MinHacienda'!$A$2:$A$77,0))</x:f>
        <x:v>892602.2072648192</x:v>
      </x:c>
      <x:c r="D7" s="21" t="n">
        <x:f>INDEX('Fuente MinHacienda'!$C$2:$C$77,MATCH(A7,'Fuente MinHacienda'!$A$2:$A$77,0))</x:f>
        <x:v>580264.1642363047</x:v>
      </x:c>
      <x:c r="E7" s="21" t="n">
        <x:f>INDEX('Fuente MinHacienda'!$D$2:$D$77,MATCH(A7,'Fuente MinHacienda'!$A$2:$A$77,0))</x:f>
        <x:v>312338.04302851454</x:v>
      </x:c>
      <x:c r="F7" s="21" t="n">
        <x:f>INDEX('Fuente MinHacienda'!$E$2:$E$77,MATCH(A7,'Fuente MinHacienda'!$A$2:$A$77,0))</x:f>
        <x:v>71926.8225649666</x:v>
      </x:c>
      <x:c r="G7" s="21" t="n">
        <x:f>INDEX('Fuente MinHacienda'!$F$2:$F$77,MATCH(A7,'Fuente MinHacienda'!$A$2:$A$77,0))</x:f>
        <x:v>820675.3846998527</x:v>
      </x:c>
      <x:c r="H7" s="22" t="n">
        <x:f>C7/M7*100</x:f>
        <x:v>57.01091033733318</x:v>
      </x:c>
      <x:c r="I7" s="22" t="n">
        <x:f>D7/M7*100</x:f>
        <x:v>37.061736986528516</x:v>
      </x:c>
      <x:c r="J7" s="22" t="n">
        <x:f>E7/M7*100</x:f>
        <x:v>19.949173350804667</x:v>
      </x:c>
      <x:c r="K7" s="22" t="n">
        <x:f>F7/M7*100</x:f>
        <x:v>4.593998982666648</x:v>
      </x:c>
      <x:c r="L7" s="22" t="n">
        <x:f>G7/M7*100</x:f>
        <x:v>52.41691135466653</x:v>
      </x:c>
      <x:c r="M7" s="21" t="n">
        <x:f>INDEX('Fuente DANE PIB'!$C$5:$C$87,MATCH(A7,'Fuente DANE PIB'!$A$5:$A$87,0))</x:f>
        <x:v>1565669.100849816</x:v>
      </x:c>
      <x:c r="N7" s="20" t="str"/>
    </x:row>
    <x:row r="8" ht="19" customHeight="1">
      <x:c r="A8" s="20" t="str">
        <x:v>2023-IV</x:v>
      </x:c>
      <x:c r="B8" s="20" t="str">
        <x:v>Petro</x:v>
      </x:c>
      <x:c r="C8" s="21" t="n">
        <x:f>INDEX('Fuente MinHacienda'!$B$2:$B$77,MATCH(A8,'Fuente MinHacienda'!$A$2:$A$77,0))</x:f>
        <x:v>891882.2892345265</x:v>
      </x:c>
      <x:c r="D8" s="21" t="n">
        <x:f>INDEX('Fuente MinHacienda'!$C$2:$C$77,MATCH(A8,'Fuente MinHacienda'!$A$2:$A$77,0))</x:f>
        <x:v>585174.5935160515</x:v>
      </x:c>
      <x:c r="E8" s="21" t="n">
        <x:f>INDEX('Fuente MinHacienda'!$D$2:$D$77,MATCH(A8,'Fuente MinHacienda'!$A$2:$A$77,0))</x:f>
        <x:v>306707.6957184749</x:v>
      </x:c>
      <x:c r="F8" s="21" t="n">
        <x:f>INDEX('Fuente MinHacienda'!$E$2:$E$77,MATCH(A8,'Fuente MinHacienda'!$A$2:$A$77,0))</x:f>
        <x:v>45241.21373851382</x:v>
      </x:c>
      <x:c r="G8" s="21" t="n">
        <x:f>INDEX('Fuente MinHacienda'!$F$2:$F$77,MATCH(A8,'Fuente MinHacienda'!$A$2:$A$77,0))</x:f>
        <x:v>846641.0754960126</x:v>
      </x:c>
      <x:c r="H8" s="22" t="n">
        <x:f>C8/M8*100</x:f>
        <x:v>56.19218052132871</x:v>
      </x:c>
      <x:c r="I8" s="22" t="n">
        <x:f>D8/M8*100</x:f>
        <x:v>36.86835896648522</x:v>
      </x:c>
      <x:c r="J8" s="22" t="n">
        <x:f>E8/M8*100</x:f>
        <x:v>19.32382155484349</x:v>
      </x:c>
      <x:c r="K8" s="22" t="n">
        <x:f>F8/M8*100</x:f>
        <x:v>2.850378889775325</x:v>
      </x:c>
      <x:c r="L8" s="22" t="n">
        <x:f>G8/M8*100</x:f>
        <x:v>53.34180163155337</x:v>
      </x:c>
      <x:c r="M8" s="21" t="n">
        <x:f>INDEX('Fuente DANE PIB'!$C$5:$C$87,MATCH(A8,'Fuente DANE PIB'!$A$5:$A$87,0))</x:f>
        <x:v>1587199.999999995</x:v>
      </x:c>
      <x:c r="N8" s="20" t="str"/>
    </x:row>
    <x:row r="9" ht="19" customHeight="1">
      <x:c r="A9" s="20" t="str">
        <x:v>2024-I</x:v>
      </x:c>
      <x:c r="B9" s="20" t="str">
        <x:v>Petro</x:v>
      </x:c>
      <x:c r="C9" s="21" t="n">
        <x:f>INDEX('Fuente MinHacienda'!$B$2:$B$77,MATCH(A9,'Fuente MinHacienda'!$A$2:$A$77,0))</x:f>
        <x:v>916946.4185516567</x:v>
      </x:c>
      <x:c r="D9" s="21" t="n">
        <x:f>INDEX('Fuente MinHacienda'!$C$2:$C$77,MATCH(A9,'Fuente MinHacienda'!$A$2:$A$77,0))</x:f>
        <x:v>610217.3521566427</x:v>
      </x:c>
      <x:c r="E9" s="21" t="n">
        <x:f>INDEX('Fuente MinHacienda'!$D$2:$D$77,MATCH(A9,'Fuente MinHacienda'!$A$2:$A$77,0))</x:f>
        <x:v>306729.066395014</x:v>
      </x:c>
      <x:c r="F9" s="21" t="n">
        <x:f>INDEX('Fuente MinHacienda'!$E$2:$E$77,MATCH(A9,'Fuente MinHacienda'!$A$2:$A$77,0))</x:f>
        <x:v>52269.69269111518</x:v>
      </x:c>
      <x:c r="G9" s="21" t="n">
        <x:f>INDEX('Fuente MinHacienda'!$F$2:$F$77,MATCH(A9,'Fuente MinHacienda'!$A$2:$A$77,0))</x:f>
        <x:v>864676.7258605415</x:v>
      </x:c>
      <x:c r="H9" s="22" t="n">
        <x:f>C9/M9*100</x:f>
        <x:v>57.196597141479245</x:v>
      </x:c>
      <x:c r="I9" s="22" t="n">
        <x:f>D9/M9*100</x:f>
        <x:v>38.063681098370985</x:v>
      </x:c>
      <x:c r="J9" s="22" t="n">
        <x:f>E9/M9*100</x:f>
        <x:v>19.13291604310826</x:v>
      </x:c>
      <x:c r="K9" s="22" t="n">
        <x:f>F9/M9*100</x:f>
        <x:v>3.260439754249625</x:v>
      </x:c>
      <x:c r="L9" s="22" t="n">
        <x:f>G9/M9*100</x:f>
        <x:v>53.93615738722961</x:v>
      </x:c>
      <x:c r="M9" s="21" t="n">
        <x:f>INDEX('Fuente DANE PIB'!$C$5:$C$87,MATCH(A9,'Fuente DANE PIB'!$A$5:$A$87,0))</x:f>
        <x:v>1603148.5514488462</x:v>
      </x:c>
      <x:c r="N9" s="20" t="str"/>
    </x:row>
    <x:row r="10" ht="19" customHeight="1">
      <x:c r="A10" s="20" t="str">
        <x:v>2024-II</x:v>
      </x:c>
      <x:c r="B10" s="20" t="str">
        <x:v>Petro</x:v>
      </x:c>
      <x:c r="C10" s="21" t="n">
        <x:f>INDEX('Fuente MinHacienda'!$B$2:$B$77,MATCH(A10,'Fuente MinHacienda'!$A$2:$A$77,0))</x:f>
        <x:v>979835.3460537328</x:v>
      </x:c>
      <x:c r="D10" s="21" t="n">
        <x:f>INDEX('Fuente MinHacienda'!$C$2:$C$77,MATCH(A10,'Fuente MinHacienda'!$A$2:$A$77,0))</x:f>
        <x:v>649584.5020901477</x:v>
      </x:c>
      <x:c r="E10" s="21" t="n">
        <x:f>INDEX('Fuente MinHacienda'!$D$2:$D$77,MATCH(A10,'Fuente MinHacienda'!$A$2:$A$77,0))</x:f>
        <x:v>330250.84396358515</x:v>
      </x:c>
      <x:c r="F10" s="21" t="n">
        <x:f>INDEX('Fuente MinHacienda'!$E$2:$E$77,MATCH(A10,'Fuente MinHacienda'!$A$2:$A$77,0))</x:f>
        <x:v>46937.931082095136</x:v>
      </x:c>
      <x:c r="G10" s="21" t="n">
        <x:f>INDEX('Fuente MinHacienda'!$F$2:$F$77,MATCH(A10,'Fuente MinHacienda'!$A$2:$A$77,0))</x:f>
        <x:v>932897.4149716378</x:v>
      </x:c>
      <x:c r="H10" s="22" t="n">
        <x:f>C10/M10*100</x:f>
        <x:v>60.08626518441857</x:v>
      </x:c>
      <x:c r="I10" s="22" t="n">
        <x:f>D10/M10*100</x:f>
        <x:v>39.83435258737513</x:v>
      </x:c>
      <x:c r="J10" s="22" t="n">
        <x:f>E10/M10*100</x:f>
        <x:v>20.251912597043447</x:v>
      </x:c>
      <x:c r="K10" s="22" t="n">
        <x:f>F10/M10*100</x:f>
        <x:v>2.878366233230444</x:v>
      </x:c>
      <x:c r="L10" s="22" t="n">
        <x:f>G10/M10*100</x:f>
        <x:v>57.20789895118814</x:v>
      </x:c>
      <x:c r="M10" s="21" t="n">
        <x:f>INDEX('Fuente DANE PIB'!$C$5:$C$87,MATCH(A10,'Fuente DANE PIB'!$A$5:$A$87,0))</x:f>
        <x:v>1630714.3455270396</x:v>
      </x:c>
      <x:c r="N10" s="20" t="str"/>
    </x:row>
    <x:row r="11" ht="19" customHeight="1">
      <x:c r="A11" s="20" t="str">
        <x:v>2024-III</x:v>
      </x:c>
      <x:c r="B11" s="20" t="str">
        <x:v>Petro</x:v>
      </x:c>
      <x:c r="C11" s="21" t="n">
        <x:f>INDEX('Fuente MinHacienda'!$B$2:$B$77,MATCH(A11,'Fuente MinHacienda'!$A$2:$A$77,0))</x:f>
        <x:v>1002016.8795461527</x:v>
      </x:c>
      <x:c r="D11" s="21" t="n">
        <x:f>INDEX('Fuente MinHacienda'!$C$2:$C$77,MATCH(A11,'Fuente MinHacienda'!$A$2:$A$77,0))</x:f>
        <x:v>669063.4345694982</x:v>
      </x:c>
      <x:c r="E11" s="21" t="n">
        <x:f>INDEX('Fuente MinHacienda'!$D$2:$D$77,MATCH(A11,'Fuente MinHacienda'!$A$2:$A$77,0))</x:f>
        <x:v>332953.4449766544</x:v>
      </x:c>
      <x:c r="F11" s="21" t="n">
        <x:f>INDEX('Fuente MinHacienda'!$E$2:$E$77,MATCH(A11,'Fuente MinHacienda'!$A$2:$A$77,0))</x:f>
        <x:v>50206.38349935448</x:v>
      </x:c>
      <x:c r="G11" s="21" t="n">
        <x:f>INDEX('Fuente MinHacienda'!$F$2:$F$77,MATCH(A11,'Fuente MinHacienda'!$A$2:$A$77,0))</x:f>
        <x:v>951810.4960467982</x:v>
      </x:c>
      <x:c r="H11" s="22" t="n">
        <x:f>C11/M11*100</x:f>
        <x:v>60.170453559153145</x:v>
      </x:c>
      <x:c r="I11" s="22" t="n">
        <x:f>D11/M11*100</x:f>
        <x:v>40.1768185144003</x:v>
      </x:c>
      <x:c r="J11" s="22" t="n">
        <x:f>E11/M11*100</x:f>
        <x:v>19.993635044752832</x:v>
      </x:c>
      <x:c r="K11" s="22" t="n">
        <x:f>F11/M11*100</x:f>
        <x:v>3.0148602567346248</x:v>
      </x:c>
      <x:c r="L11" s="22" t="n">
        <x:f>G11/M11*100</x:f>
        <x:v>57.15559330241852</x:v>
      </x:c>
      <x:c r="M11" s="21" t="n">
        <x:f>INDEX('Fuente DANE PIB'!$C$5:$C$87,MATCH(A11,'Fuente DANE PIB'!$A$5:$A$87,0))</x:f>
        <x:v>1665297.2019914675</x:v>
      </x:c>
      <x:c r="N11" s="20" t="str"/>
    </x:row>
    <x:row r="12" ht="19" customHeight="1">
      <x:c r="A12" s="20" t="str">
        <x:v>2024-IV</x:v>
      </x:c>
      <x:c r="B12" s="20" t="str">
        <x:v>Petro</x:v>
      </x:c>
      <x:c r="C12" s="21" t="n">
        <x:f>INDEX('Fuente MinHacienda'!$B$2:$B$77,MATCH(A12,'Fuente MinHacienda'!$A$2:$A$77,0))</x:f>
        <x:v>1050873.6901427954</x:v>
      </x:c>
      <x:c r="D12" s="21" t="n">
        <x:f>INDEX('Fuente MinHacienda'!$C$2:$C$77,MATCH(A12,'Fuente MinHacienda'!$A$2:$A$77,0))</x:f>
        <x:v>690665.5209633012</x:v>
      </x:c>
      <x:c r="E12" s="21" t="n">
        <x:f>INDEX('Fuente MinHacienda'!$D$2:$D$77,MATCH(A12,'Fuente MinHacienda'!$A$2:$A$77,0))</x:f>
        <x:v>360208.1691794943</x:v>
      </x:c>
      <x:c r="F12" s="21" t="n">
        <x:f>INDEX('Fuente MinHacienda'!$E$2:$E$77,MATCH(A12,'Fuente MinHacienda'!$A$2:$A$77,0))</x:f>
        <x:v>39530.96266685083</x:v>
      </x:c>
      <x:c r="G12" s="21" t="n">
        <x:f>INDEX('Fuente MinHacienda'!$F$2:$F$77,MATCH(A12,'Fuente MinHacienda'!$A$2:$A$77,0))</x:f>
        <x:v>1011342.7274759447</x:v>
      </x:c>
      <x:c r="H12" s="22" t="n">
        <x:f>C12/M12*100</x:f>
        <x:v>61.33566079712078</x:v>
      </x:c>
      <x:c r="I12" s="22" t="n">
        <x:f>D12/M12*100</x:f>
        <x:v>40.31162499873362</x:v>
      </x:c>
      <x:c r="J12" s="22" t="n">
        <x:f>E12/M12*100</x:f>
        <x:v>21.024035798387175</x:v>
      </x:c>
      <x:c r="K12" s="22" t="n">
        <x:f>F12/M12*100</x:f>
        <x:v>2.307277972472733</x:v>
      </x:c>
      <x:c r="L12" s="22" t="n">
        <x:f>G12/M12*100</x:f>
        <x:v>59.02838282464806</x:v>
      </x:c>
      <x:c r="M12" s="21" t="n">
        <x:f>INDEX('Fuente DANE PIB'!$C$5:$C$87,MATCH(A12,'Fuente DANE PIB'!$A$5:$A$87,0))</x:f>
        <x:v>1713315.9999999958</x:v>
      </x:c>
      <x:c r="N12" s="20" t="str"/>
    </x:row>
    <x:row r="13" ht="19" customHeight="1">
      <x:c r="A13" s="20" t="str">
        <x:v>2025-I</x:v>
      </x:c>
      <x:c r="B13" s="20" t="str">
        <x:v>Petro</x:v>
      </x:c>
      <x:c r="C13" s="21" t="n">
        <x:f>INDEX('Fuente MinHacienda'!$B$2:$B$77,MATCH(A13,'Fuente MinHacienda'!$A$2:$A$77,0))</x:f>
        <x:v>1062970.0671247293</x:v>
      </x:c>
      <x:c r="D13" s="21" t="n">
        <x:f>INDEX('Fuente MinHacienda'!$C$2:$C$77,MATCH(A13,'Fuente MinHacienda'!$A$2:$A$77,0))</x:f>
        <x:v>722626.243494752</x:v>
      </x:c>
      <x:c r="E13" s="21" t="n">
        <x:f>INDEX('Fuente MinHacienda'!$D$2:$D$77,MATCH(A13,'Fuente MinHacienda'!$A$2:$A$77,0))</x:f>
        <x:v>340343.8236299773</x:v>
      </x:c>
      <x:c r="F13" s="21" t="n">
        <x:f>INDEX('Fuente MinHacienda'!$E$2:$E$77,MATCH(A13,'Fuente MinHacienda'!$A$2:$A$77,0))</x:f>
        <x:v>33111.61481855037</x:v>
      </x:c>
      <x:c r="G13" s="21" t="n">
        <x:f>INDEX('Fuente MinHacienda'!$F$2:$F$77,MATCH(A13,'Fuente MinHacienda'!$A$2:$A$77,0))</x:f>
        <x:v>1029858.4523061789</x:v>
      </x:c>
      <x:c r="H13" s="22" t="n">
        <x:f>C13/M13*100</x:f>
        <x:v>60.494574127935195</x:v>
      </x:c>
      <x:c r="I13" s="22" t="n">
        <x:f>D13/M13*100</x:f>
        <x:v>41.12530371822323</x:v>
      </x:c>
      <x:c r="J13" s="22" t="n">
        <x:f>E13/M13*100</x:f>
        <x:v>19.369270409711966</x:v>
      </x:c>
      <x:c r="K13" s="22" t="n">
        <x:f>F13/M13*100</x:f>
        <x:v>1.8844115173954297</x:v>
      </x:c>
      <x:c r="L13" s="22" t="n">
        <x:f>G13/M13*100</x:f>
        <x:v>58.61016261053976</x:v>
      </x:c>
      <x:c r="M13" s="21" t="n">
        <x:f>INDEX('Fuente DANE PIB'!$C$5:$C$87,MATCH(A13,'Fuente DANE PIB'!$A$5:$A$87,0))</x:f>
        <x:v>1757132.9039803436</x:v>
      </x:c>
      <x:c r="N13" s="20" t="str"/>
    </x:row>
    <x:row r="14" ht="19" customHeight="1">
      <x:c r="A14" s="20" t="str">
        <x:v>2025-II</x:v>
      </x:c>
      <x:c r="B14" s="20" t="str">
        <x:v>Petro</x:v>
      </x:c>
      <x:c r="C14" s="21" t="n">
        <x:f>INDEX('Fuente MinHacienda'!$B$2:$B$77,MATCH(A14,'Fuente MinHacienda'!$A$2:$A$77,0))</x:f>
        <x:v>1098314.8988937025</x:v>
      </x:c>
      <x:c r="D14" s="21" t="n">
        <x:f>INDEX('Fuente MinHacienda'!$C$2:$C$77,MATCH(A14,'Fuente MinHacienda'!$A$2:$A$77,0))</x:f>
        <x:v>755026.2440838937</x:v>
      </x:c>
      <x:c r="E14" s="21" t="n">
        <x:f>INDEX('Fuente MinHacienda'!$D$2:$D$77,MATCH(A14,'Fuente MinHacienda'!$A$2:$A$77,0))</x:f>
        <x:v>343288.65480980877</x:v>
      </x:c>
      <x:c r="F14" s="21" t="n">
        <x:f>INDEX('Fuente MinHacienda'!$E$2:$E$77,MATCH(A14,'Fuente MinHacienda'!$A$2:$A$77,0))</x:f>
        <x:v>44579.70591721791</x:v>
      </x:c>
      <x:c r="G14" s="21" t="n">
        <x:f>INDEX('Fuente MinHacienda'!$F$2:$F$77,MATCH(A14,'Fuente MinHacienda'!$A$2:$A$77,0))</x:f>
        <x:v>1053735.1929764845</x:v>
      </x:c>
      <x:c r="H14" s="22" t="n">
        <x:f>C14/M14*100</x:f>
        <x:v>61.4302459689805</x:v>
      </x:c>
      <x:c r="I14" s="22" t="n">
        <x:f>D14/M14*100</x:f>
        <x:v>42.22964464365152</x:v>
      </x:c>
      <x:c r="J14" s="22" t="n">
        <x:f>E14/M14*100</x:f>
        <x:v>19.200601325328982</x:v>
      </x:c>
      <x:c r="K14" s="22" t="n">
        <x:f>F14/M14*100</x:f>
        <x:v>2.4934035789535023</x:v>
      </x:c>
      <x:c r="L14" s="22" t="n">
        <x:f>G14/M14*100</x:f>
        <x:v>58.936842390027</x:v>
      </x:c>
      <x:c r="M14" s="21" t="n">
        <x:f>INDEX('Fuente DANE PIB'!$C$5:$C$87,MATCH(A14,'Fuente DANE PIB'!$A$5:$A$87,0))</x:f>
        <x:v>1787905.7483316963</x:v>
      </x:c>
      <x:c r="N14" s="20" t="str"/>
    </x:row>
    <x:row r="15" ht="19" customHeight="1">
      <x:c r="A15" s="20" t="str">
        <x:v>2025-III</x:v>
      </x:c>
      <x:c r="B15" s="20" t="str">
        <x:v>Petro</x:v>
      </x:c>
      <x:c r="C15" s="21" t="n">
        <x:f>INDEX('Fuente MinHacienda'!$B$2:$B$77,MATCH(A15,'Fuente MinHacienda'!$A$2:$A$77,0))</x:f>
        <x:v>1179159.5866576135</x:v>
      </x:c>
      <x:c r="D15" s="21" t="n">
        <x:f>INDEX('Fuente MinHacienda'!$C$2:$C$77,MATCH(A15,'Fuente MinHacienda'!$A$2:$A$77,0))</x:f>
        <x:v>812108.7181578665</x:v>
      </x:c>
      <x:c r="E15" s="21" t="n">
        <x:f>INDEX('Fuente MinHacienda'!$D$2:$D$77,MATCH(A15,'Fuente MinHacienda'!$A$2:$A$77,0))</x:f>
        <x:v>367050.86849974695</x:v>
      </x:c>
      <x:c r="F15" s="21" t="n">
        <x:f>INDEX('Fuente MinHacienda'!$E$2:$E$77,MATCH(A15,'Fuente MinHacienda'!$A$2:$A$77,0))</x:f>
        <x:v>134745.7105405237</x:v>
      </x:c>
      <x:c r="G15" s="21" t="n">
        <x:f>INDEX('Fuente MinHacienda'!$F$2:$F$77,MATCH(A15,'Fuente MinHacienda'!$A$2:$A$77,0))</x:f>
        <x:v>1044413.8761170898</x:v>
      </x:c>
      <x:c r="H15" s="22" t="n">
        <x:f>C15/M15*100</x:f>
        <x:v>64.4574401878419</x:v>
      </x:c>
      <x:c r="I15" s="22" t="n">
        <x:f>D15/M15*100</x:f>
        <x:v>44.393014922657116</x:v>
      </x:c>
      <x:c r="J15" s="22" t="n">
        <x:f>E15/M15*100</x:f>
        <x:v>20.06442526518478</x:v>
      </x:c>
      <x:c r="K15" s="22" t="n">
        <x:f>F15/M15*100</x:f>
        <x:v>7.36572358483991</x:v>
      </x:c>
      <x:c r="L15" s="22" t="n">
        <x:f>G15/M15*100</x:f>
        <x:v>57.091716603001984</x:v>
      </x:c>
      <x:c r="M15" s="21" t="n">
        <x:f>INDEX('Fuente DANE PIB'!$C$5:$C$87,MATCH(A15,'Fuente DANE PIB'!$A$5:$A$87,0))</x:f>
        <x:v>1829361.48755102</x:v>
      </x:c>
      <x:c r="N15" s="20" t="str"/>
    </x:row>
    <x:row r="16" ht="19" customHeight="1">
      <x:c r="A16" s="20" t="str">
        <x:v>2025-IV</x:v>
      </x:c>
      <x:c r="B16" s="20" t="str">
        <x:v>Petro</x:v>
      </x:c>
      <x:c r="C16" s="21" t="n">
        <x:f>INDEX('Fuente MinHacienda'!$B$2:$B$77,MATCH(A16,'Fuente MinHacienda'!$A$2:$A$77,0))</x:f>
        <x:v>1194794.7355827584</x:v>
      </x:c>
      <x:c r="D16" s="21" t="n">
        <x:f>INDEX('Fuente MinHacienda'!$C$2:$C$77,MATCH(A16,'Fuente MinHacienda'!$A$2:$A$77,0))</x:f>
        <x:v>840707.7967706049</x:v>
      </x:c>
      <x:c r="E16" s="21" t="n">
        <x:f>INDEX('Fuente MinHacienda'!$D$2:$D$77,MATCH(A16,'Fuente MinHacienda'!$A$2:$A$77,0))</x:f>
        <x:v>354086.93881215353</x:v>
      </x:c>
      <x:c r="F16" s="21" t="n">
        <x:f>INDEX('Fuente MinHacienda'!$E$2:$E$77,MATCH(A16,'Fuente MinHacienda'!$A$2:$A$77,0))</x:f>
        <x:v>109809.7173212385</x:v>
      </x:c>
      <x:c r="G16" s="21" t="n">
        <x:f>INDEX('Fuente MinHacienda'!$F$2:$F$77,MATCH(A16,'Fuente MinHacienda'!$A$2:$A$77,0))</x:f>
        <x:v>1084985.01826152</x:v>
      </x:c>
      <x:c r="H16" s="22" t="n">
        <x:f>C16/M16*100</x:f>
        <x:v>64.49042265366292</x:v>
      </x:c>
      <x:c r="I16" s="22" t="n">
        <x:f>D16/M16*100</x:f>
        <x:v>45.378172105455036</x:v>
      </x:c>
      <x:c r="J16" s="22" t="n">
        <x:f>E16/M16*100</x:f>
        <x:v>19.112250548207875</x:v>
      </x:c>
      <x:c r="K16" s="22" t="n">
        <x:f>F16/M16*100</x:f>
        <x:v>5.927106029699611</x:v>
      </x:c>
      <x:c r="L16" s="22" t="n">
        <x:f>G16/M16*100</x:f>
        <x:v>58.5633166239633</x:v>
      </x:c>
      <x:c r="M16" s="21" t="n">
        <x:f>INDEX('Fuente DANE PIB'!$C$5:$C$87,MATCH(A16,'Fuente DANE PIB'!$A$5:$A$87,0))</x:f>
        <x:v>1852670.034431689</x:v>
      </x:c>
      <x:c r="N16" s="20" t="str"/>
    </x:row>
    <x:row r="17" ht="19" customHeight="1">
      <x:c r="A17" s="20" t="str">
        <x:v>2026-I</x:v>
      </x:c>
      <x:c r="B17" s="20" t="str">
        <x:v>Petro</x:v>
      </x:c>
      <x:c r="C17" s="21" t="n">
        <x:f>INDEX('Fuente MinHacienda'!$B$2:$B$77,MATCH(A17,'Fuente MinHacienda'!$A$2:$A$77,0))</x:f>
        <x:v>1223336.2748923749</x:v>
      </x:c>
      <x:c r="D17" s="21" t="n">
        <x:f>INDEX('Fuente MinHacienda'!$C$2:$C$77,MATCH(A17,'Fuente MinHacienda'!$A$2:$A$77,0))</x:f>
        <x:v>873758.0151045278</x:v>
      </x:c>
      <x:c r="E17" s="21" t="n">
        <x:f>INDEX('Fuente MinHacienda'!$D$2:$D$77,MATCH(A17,'Fuente MinHacienda'!$A$2:$A$77,0))</x:f>
        <x:v>349578.25978784694</x:v>
      </x:c>
      <x:c r="F17" s="21" t="n">
        <x:f>INDEX('Fuente MinHacienda'!$E$2:$E$77,MATCH(A17,'Fuente MinHacienda'!$A$2:$A$77,0))</x:f>
        <x:v>114104.05827250004</x:v>
      </x:c>
      <x:c r="G17" s="21" t="n">
        <x:f>INDEX('Fuente MinHacienda'!$F$2:$F$77,MATCH(A17,'Fuente MinHacienda'!$A$2:$A$77,0))</x:f>
        <x:v>1109232.2166198748</x:v>
      </x:c>
      <x:c r="H17" s="22" t="n">
        <x:f>C17/M17*100</x:f>
        <x:v>65.00891950641747</x:v>
      </x:c>
      <x:c r="I17" s="22" t="n">
        <x:f>D17/M17*100</x:f>
        <x:v>46.43209364245707</x:v>
      </x:c>
      <x:c r="J17" s="22" t="n">
        <x:f>E17/M17*100</x:f>
        <x:v>18.576825863960398</x:v>
      </x:c>
      <x:c r="K17" s="22" t="n">
        <x:f>F17/M17*100</x:f>
        <x:v>6.063567059879031</x:v>
      </x:c>
      <x:c r="L17" s="22" t="n">
        <x:f>G17/M17*100</x:f>
        <x:v>58.945352446538436</x:v>
      </x:c>
      <x:c r="M17" s="21" t="n">
        <x:f>INDEX('Fuente DANE PIB'!$C$5:$C$87,MATCH(A17,'Fuente DANE PIB'!$A$5:$A$87,0))</x:f>
        <x:v>1881797.5812866895</x:v>
      </x:c>
      <x:c r="N17" s="20" t="str">
        <x:v>Último saldo oficial disponible; no equivale al cierre de 2026.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23" t="str">
        <x:v>Periodo</x:v>
      </x:c>
      <x:c r="B1" s="19" t="str">
        <x:v>Deuda bruta (COP miles de millones)</x:v>
      </x:c>
      <x:c r="C1" s="19" t="str">
        <x:v>Interna</x:v>
      </x:c>
      <x:c r="D1" s="19" t="str">
        <x:v>Externa</x:v>
      </x:c>
      <x:c r="E1" s="19" t="str">
        <x:v>Activos</x:v>
      </x:c>
      <x:c r="F1" s="19" t="str">
        <x:v>Deuda neta</x:v>
      </x:c>
      <x:c r="G1" s="19" t="str">
        <x:v>Bruta (% PIB anual)</x:v>
      </x:c>
      <x:c r="H1" s="19" t="str">
        <x:v>Interna (% PIB anual)</x:v>
      </x:c>
      <x:c r="I1" s="19" t="str">
        <x:v>Externa (% PIB anual)</x:v>
      </x:c>
      <x:c r="J1" s="19" t="str">
        <x:v>Activos (% PIB anual)</x:v>
      </x:c>
      <x:c r="K1" s="19" t="str">
        <x:v>Neta (% PIB anual)</x:v>
      </x:c>
    </x:row>
    <x:row r="2" ht="19" customHeight="1">
      <x:c r="A2" s="20" t="n">
        <x:v>1999</x:v>
      </x:c>
      <x:c r="B2" s="21" t="n">
        <x:v>52436.440379085994</x:v>
      </x:c>
      <x:c r="C2" s="21" t="n">
        <x:v>29794.057019654865</x:v>
      </x:c>
      <x:c r="D2" s="21" t="n">
        <x:v>22642.383359431125</x:v>
      </x:c>
      <x:c r="E2" s="21" t="n">
        <x:v>2503.6406878192706</x:v>
      </x:c>
      <x:c r="F2" s="21" t="n">
        <x:v>49932.799691266715</x:v>
      </x:c>
      <x:c r="G2" s="22" t="n">
        <x:v>29.205158009784604</x:v>
      </x:c>
      <x:c r="H2" s="22" t="n">
        <x:v>16.594187872420942</x:v>
      </x:c>
      <x:c r="I2" s="22" t="n">
        <x:v>12.610970137363664</x:v>
      </x:c>
      <x:c r="J2" s="22" t="n">
        <x:v>1.394435269802388</x:v>
      </x:c>
      <x:c r="K2" s="22" t="n">
        <x:v>27.810722739982218</x:v>
      </x:c>
    </x:row>
    <x:row r="3" ht="19" customHeight="1">
      <x:c r="A3" s="20" t="n">
        <x:v>2000</x:v>
      </x:c>
      <x:c r="B3" s="21" t="n">
        <x:v>74652.46466058293</x:v>
      </x:c>
      <x:c r="C3" s="21" t="n">
        <x:v>42717.18972625311</x:v>
      </x:c>
      <x:c r="D3" s="21" t="n">
        <x:v>31935.274934329816</x:v>
      </x:c>
      <x:c r="E3" s="21" t="n">
        <x:v>2415.063792733699</x:v>
      </x:c>
      <x:c r="F3" s="21" t="n">
        <x:v>72237.40086784922</x:v>
      </x:c>
      <x:c r="G3" s="22" t="n">
        <x:v>36.03204649539863</x:v>
      </x:c>
      <x:c r="H3" s="22" t="n">
        <x:v>20.618043535029056</x:v>
      </x:c>
      <x:c r="I3" s="22" t="n">
        <x:v>15.414002960369574</x:v>
      </x:c>
      <x:c r="J3" s="22" t="n">
        <x:v>1.1656640040590844</x:v>
      </x:c>
      <x:c r="K3" s="22" t="n">
        <x:v>34.86638249133954</x:v>
      </x:c>
    </x:row>
    <x:row r="4" ht="19" customHeight="1">
      <x:c r="A4" s="20" t="n">
        <x:v>2001</x:v>
      </x:c>
      <x:c r="B4" s="21" t="n">
        <x:v>90674.01480716115</x:v>
      </x:c>
      <x:c r="C4" s="21" t="n">
        <x:v>48931.877489604296</x:v>
      </x:c>
      <x:c r="D4" s="21" t="n">
        <x:v>41742.137317556844</x:v>
      </x:c>
      <x:c r="E4" s="21" t="n">
        <x:v>5488.382348372294</x:v>
      </x:c>
      <x:c r="F4" s="21" t="n">
        <x:v>85185.63245878884</x:v>
      </x:c>
      <x:c r="G4" s="22" t="n">
        <x:v>40.40882592898345</x:v>
      </x:c>
      <x:c r="H4" s="22" t="n">
        <x:v>21.806464884795247</x:v>
      </x:c>
      <x:c r="I4" s="22" t="n">
        <x:v>18.6023610441882</x:v>
      </x:c>
      <x:c r="J4" s="22" t="n">
        <x:v>2.4458946415766953</x:v>
      </x:c>
      <x:c r="K4" s="22" t="n">
        <x:v>37.96293128740675</x:v>
      </x:c>
    </x:row>
    <x:row r="5" ht="19" customHeight="1">
      <x:c r="A5" s="20" t="n">
        <x:v>2002</x:v>
      </x:c>
      <x:c r="B5" s="21" t="n">
        <x:v>112114.2723718363</x:v>
      </x:c>
      <x:c r="C5" s="21" t="n">
        <x:v>60537.238388126876</x:v>
      </x:c>
      <x:c r="D5" s="21" t="n">
        <x:v>51577.03398370943</x:v>
      </x:c>
      <x:c r="E5" s="21" t="n">
        <x:v>2161.7547760803973</x:v>
      </x:c>
      <x:c r="F5" s="21" t="n">
        <x:v>109952.5175957559</x:v>
      </x:c>
      <x:c r="G5" s="22" t="n">
        <x:v>45.997903762629264</x:v>
      </x:c>
      <x:c r="H5" s="22" t="n">
        <x:v>24.837034630141424</x:v>
      </x:c>
      <x:c r="I5" s="22" t="n">
        <x:v>21.160869132487843</x:v>
      </x:c>
      <x:c r="J5" s="22" t="n">
        <x:v>0.88691819555999</x:v>
      </x:c>
      <x:c r="K5" s="22" t="n">
        <x:v>45.11098556706928</x:v>
      </x:c>
    </x:row>
    <x:row r="6" ht="19" customHeight="1">
      <x:c r="A6" s="20" t="n">
        <x:v>2003</x:v>
      </x:c>
      <x:c r="B6" s="21" t="n">
        <x:v>124126.654702328</x:v>
      </x:c>
      <x:c r="C6" s="21" t="n">
        <x:v>67315.77509149302</x:v>
      </x:c>
      <x:c r="D6" s="21" t="n">
        <x:v>56810.879610834985</x:v>
      </x:c>
      <x:c r="E6" s="21" t="n">
        <x:v>2976.8205622250066</x:v>
      </x:c>
      <x:c r="F6" s="21" t="n">
        <x:v>121149.83414010299</x:v>
      </x:c>
      <x:c r="G6" s="22" t="n">
        <x:v>45.873412587254705</x:v>
      </x:c>
      <x:c r="H6" s="22" t="n">
        <x:v>24.877850223292832</x:v>
      </x:c>
      <x:c r="I6" s="22" t="n">
        <x:v>20.995562363961877</x:v>
      </x:c>
      <x:c r="J6" s="22" t="n">
        <x:v>1.1001417719397388</x:v>
      </x:c>
      <x:c r="K6" s="22" t="n">
        <x:v>44.77327081531497</x:v>
      </x:c>
    </x:row>
    <x:row r="7" ht="19" customHeight="1">
      <x:c r="A7" s="20" t="n">
        <x:v>2004</x:v>
      </x:c>
      <x:c r="B7" s="21" t="n">
        <x:v>130787.39212659255</x:v>
      </x:c>
      <x:c r="C7" s="21" t="n">
        <x:v>77432.38872438118</x:v>
      </x:c>
      <x:c r="D7" s="21" t="n">
        <x:v>53355.003402211376</x:v>
      </x:c>
      <x:c r="E7" s="21" t="n">
        <x:v>5407.681761291188</x:v>
      </x:c>
      <x:c r="F7" s="21" t="n">
        <x:v>125379.71036530138</x:v>
      </x:c>
      <x:c r="G7" s="22" t="n">
        <x:v>42.77266290755481</x:v>
      </x:c>
      <x:c r="H7" s="22" t="n">
        <x:v>25.323461284624</x:v>
      </x:c>
      <x:c r="I7" s="22" t="n">
        <x:v>17.44920162293081</x:v>
      </x:c>
      <x:c r="J7" s="22" t="n">
        <x:v>1.7685263489553948</x:v>
      </x:c>
      <x:c r="K7" s="22" t="n">
        <x:v>41.00413655859941</x:v>
      </x:c>
    </x:row>
    <x:row r="8" ht="19" customHeight="1">
      <x:c r="A8" s="20" t="n">
        <x:v>2005</x:v>
      </x:c>
      <x:c r="B8" s="21" t="n">
        <x:v>144191.7251718237</x:v>
      </x:c>
      <x:c r="C8" s="21" t="n">
        <x:v>96566.04532988204</x:v>
      </x:c>
      <x:c r="D8" s="21" t="n">
        <x:v>47625.67984194165</x:v>
      </x:c>
      <x:c r="E8" s="21" t="n">
        <x:v>7511.463675596804</x:v>
      </x:c>
      <x:c r="F8" s="21" t="n">
        <x:v>136680.26149622689</x:v>
      </x:c>
      <x:c r="G8" s="22" t="n">
        <x:v>42.665575359016074</x:v>
      </x:c>
      <x:c r="H8" s="22" t="n">
        <x:v>28.57338643555766</x:v>
      </x:c>
      <x:c r="I8" s="22" t="n">
        <x:v>14.092188923458417</x:v>
      </x:c>
      <x:c r="J8" s="22" t="n">
        <x:v>2.2226027126438184</x:v>
      </x:c>
      <x:c r="K8" s="22" t="n">
        <x:v>40.442972646372255</x:v>
      </x:c>
    </x:row>
    <x:row r="9" ht="19" customHeight="1">
      <x:c r="A9" s="20" t="n">
        <x:v>2006</x:v>
      </x:c>
      <x:c r="B9" s="21" t="n">
        <x:v>153690.81568474308</x:v>
      </x:c>
      <x:c r="C9" s="21" t="n">
        <x:v>101077.81485112722</x:v>
      </x:c>
      <x:c r="D9" s="21" t="n">
        <x:v>52613.00083361587</x:v>
      </x:c>
      <x:c r="E9" s="21" t="n">
        <x:v>7843.242951686041</x:v>
      </x:c>
      <x:c r="F9" s="21" t="n">
        <x:v>145847.57273305705</x:v>
      </x:c>
      <x:c r="G9" s="22" t="n">
        <x:v>40.27494881729305</x:v>
      </x:c>
      <x:c r="H9" s="22" t="n">
        <x:v>26.487619325564495</x:v>
      </x:c>
      <x:c r="I9" s="22" t="n">
        <x:v>13.787329491728553</x:v>
      </x:c>
      <x:c r="J9" s="22" t="n">
        <x:v>2.0553356232340425</x:v>
      </x:c>
      <x:c r="K9" s="22" t="n">
        <x:v>38.21961319405901</x:v>
      </x:c>
    </x:row>
    <x:row r="10" ht="19" customHeight="1">
      <x:c r="A10" s="20" t="n">
        <x:v>2007</x:v>
      </x:c>
      <x:c r="B10" s="21" t="n">
        <x:v>156552.28226055013</x:v>
      </x:c>
      <x:c r="C10" s="21" t="n">
        <x:v>108899.47993989683</x:v>
      </x:c>
      <x:c r="D10" s="21" t="n">
        <x:v>47652.802320653296</x:v>
      </x:c>
      <x:c r="E10" s="21" t="n">
        <x:v>3373.443348991066</x:v>
      </x:c>
      <x:c r="F10" s="21" t="n">
        <x:v>153178.83891155908</x:v>
      </x:c>
      <x:c r="G10" s="22" t="n">
        <x:v>36.534443452495395</x:v>
      </x:c>
      <x:c r="H10" s="22" t="n">
        <x:v>25.41375848643816</x:v>
      </x:c>
      <x:c r="I10" s="22" t="n">
        <x:v>11.120684966057238</x:v>
      </x:c>
      <x:c r="J10" s="22" t="n">
        <x:v>0.7872569693285653</x:v>
      </x:c>
      <x:c r="K10" s="22" t="n">
        <x:v>35.74718648316683</x:v>
      </x:c>
    </x:row>
    <x:row r="11" ht="19" customHeight="1">
      <x:c r="A11" s="20" t="n">
        <x:v>2008</x:v>
      </x:c>
      <x:c r="B11" s="21" t="n">
        <x:v>171837.89713462582</x:v>
      </x:c>
      <x:c r="C11" s="21" t="n">
        <x:v>117244.8382915416</x:v>
      </x:c>
      <x:c r="D11" s="21" t="n">
        <x:v>54593.05884308423</x:v>
      </x:c>
      <x:c r="E11" s="21" t="n">
        <x:v>3799.572907997369</x:v>
      </x:c>
      <x:c r="F11" s="21" t="n">
        <x:v>168038.32422662847</x:v>
      </x:c>
      <x:c r="G11" s="22" t="n">
        <x:v>36.05843139174695</x:v>
      </x:c>
      <x:c r="H11" s="22" t="n">
        <x:v>24.6026343901303</x:v>
      </x:c>
      <x:c r="I11" s="22" t="n">
        <x:v>11.455797001616649</x:v>
      </x:c>
      <x:c r="J11" s="22" t="n">
        <x:v>0.7973016505993795</x:v>
      </x:c>
      <x:c r="K11" s="22" t="n">
        <x:v>35.26112974114757</x:v>
      </x:c>
    </x:row>
    <x:row r="12" ht="19" customHeight="1">
      <x:c r="A12" s="20" t="n">
        <x:v>2009</x:v>
      </x:c>
      <x:c r="B12" s="21" t="n">
        <x:v>190117.12290669352</x:v>
      </x:c>
      <x:c r="C12" s="21" t="n">
        <x:v>130422.7007944714</x:v>
      </x:c>
      <x:c r="D12" s="21" t="n">
        <x:v>59694.42211222211</x:v>
      </x:c>
      <x:c r="E12" s="21" t="n">
        <x:v>6806.79279118734</x:v>
      </x:c>
      <x:c r="F12" s="21" t="n">
        <x:v>183310.33011550616</x:v>
      </x:c>
      <x:c r="G12" s="22" t="n">
        <x:v>37.90410246677328</x:v>
      </x:c>
      <x:c r="H12" s="22" t="n">
        <x:v>26.002683710573383</x:v>
      </x:c>
      <x:c r="I12" s="22" t="n">
        <x:v>11.901418756199899</x:v>
      </x:c>
      <x:c r="J12" s="22" t="n">
        <x:v>1.357086450092576</x:v>
      </x:c>
      <x:c r="K12" s="22" t="n">
        <x:v>36.54701601668071</x:v>
      </x:c>
    </x:row>
    <x:row r="13" ht="19" customHeight="1">
      <x:c r="A13" s="20" t="str">
        <x:v>2010-I</x:v>
      </x:c>
      <x:c r="B13" s="21" t="n">
        <x:v>186461.32162493005</x:v>
      </x:c>
      <x:c r="C13" s="21" t="n">
        <x:v>130919.01103508138</x:v>
      </x:c>
      <x:c r="D13" s="21" t="n">
        <x:v>55542.31058984866</x:v>
      </x:c>
      <x:c r="E13" s="21" t="n">
        <x:v>5811.015069150892</x:v>
      </x:c>
      <x:c r="F13" s="21" t="n">
        <x:v>180650.30655577913</x:v>
      </x:c>
      <x:c r="G13" s="22" t="n">
        <x:v>24.0633406306439</x:v>
      </x:c>
      <x:c r="H13" s="22" t="n">
        <x:v>24.0633406306439</x:v>
      </x:c>
      <x:c r="I13" s="22" t="n">
        <x:v>0</x:v>
      </x:c>
      <x:c r="J13" s="22" t="n">
        <x:v>1.0680834961494843</x:v>
      </x:c>
      <x:c r="K13" s="22" t="n">
        <x:v>22.995257134494416</x:v>
      </x:c>
    </x:row>
    <x:row r="14" ht="19" customHeight="1">
      <x:c r="A14" s="20" t="str">
        <x:v>2010-II</x:v>
      </x:c>
      <x:c r="B14" s="21" t="n">
        <x:v>190581.24014509548</x:v>
      </x:c>
      <x:c r="C14" s="21" t="n">
        <x:v>133224.94321526695</x:v>
      </x:c>
      <x:c r="D14" s="21" t="n">
        <x:v>57356.296929828524</x:v>
      </x:c>
      <x:c r="E14" s="21" t="n">
        <x:v>7105.7111439397395</x:v>
      </x:c>
      <x:c r="F14" s="21" t="n">
        <x:v>183475.52900115572</x:v>
      </x:c>
      <x:c r="G14" s="22" t="n">
        <x:v>35.029452660569646</x:v>
      </x:c>
      <x:c r="H14" s="22" t="n">
        <x:v>24.487178475768623</x:v>
      </x:c>
      <x:c r="I14" s="22" t="n">
        <x:v>10.542274184801025</x:v>
      </x:c>
      <x:c r="J14" s="22" t="n">
        <x:v>1.306052851512651</x:v>
      </x:c>
      <x:c r="K14" s="22" t="n">
        <x:v>33.723399809057</x:v>
      </x:c>
    </x:row>
    <x:row r="15" ht="19" customHeight="1">
      <x:c r="A15" s="20" t="str">
        <x:v>2010-III</x:v>
      </x:c>
      <x:c r="B15" s="21" t="n">
        <x:v>191135.55976441893</x:v>
      </x:c>
      <x:c r="C15" s="21" t="n">
        <x:v>135895.17789443675</x:v>
      </x:c>
      <x:c r="D15" s="21" t="n">
        <x:v>55240.38186998217</x:v>
      </x:c>
      <x:c r="E15" s="21" t="n">
        <x:v>10604.487289743505</x:v>
      </x:c>
      <x:c r="F15" s="21" t="n">
        <x:v>180531.07247467543</x:v>
      </x:c>
      <x:c r="G15" s="22" t="n">
        <x:v>35.13133841201682</x:v>
      </x:c>
      <x:c r="H15" s="22" t="n">
        <x:v>24.9779763067376</x:v>
      </x:c>
      <x:c r="I15" s="22" t="n">
        <x:v>10.153362105279214</x:v>
      </x:c>
      <x:c r="J15" s="22" t="n">
        <x:v>1.949139302603296</x:v>
      </x:c>
      <x:c r="K15" s="22" t="n">
        <x:v>33.18219910941352</x:v>
      </x:c>
    </x:row>
    <x:row r="16" ht="19" customHeight="1">
      <x:c r="A16" s="20" t="str">
        <x:v>2010-IV</x:v>
      </x:c>
      <x:c r="B16" s="21" t="n">
        <x:v>209124.47856704172</x:v>
      </x:c>
      <x:c r="C16" s="21" t="n">
        <x:v>149818.4236621568</x:v>
      </x:c>
      <x:c r="D16" s="21" t="n">
        <x:v>59306.05490488493</x:v>
      </x:c>
      <x:c r="E16" s="21" t="n">
        <x:v>7859.782784736632</x:v>
      </x:c>
      <x:c r="F16" s="21" t="n">
        <x:v>201264.6957823051</x:v>
      </x:c>
      <x:c r="G16" s="22" t="n">
        <x:v>38.43776027773434</x:v>
      </x:c>
      <x:c r="H16" s="22" t="n">
        <x:v>27.53711422676848</x:v>
      </x:c>
      <x:c r="I16" s="22" t="n">
        <x:v>10.90064605096586</x:v>
      </x:c>
      <x:c r="J16" s="22" t="n">
        <x:v>1.4446536750977137</x:v>
      </x:c>
      <x:c r="K16" s="22" t="n">
        <x:v>36.99310660263663</x:v>
      </x:c>
    </x:row>
    <x:row r="17" ht="19" customHeight="1">
      <x:c r="A17" s="20" t="str">
        <x:v>2011-I</x:v>
      </x:c>
      <x:c r="B17" s="21" t="n">
        <x:v>203287.33780454937</x:v>
      </x:c>
      <x:c r="C17" s="21" t="n">
        <x:v>144915.06324933792</x:v>
      </x:c>
      <x:c r="D17" s="21" t="n">
        <x:v>58372.27455521145</x:v>
      </x:c>
      <x:c r="E17" s="21" t="n">
        <x:v>11127.825741006782</x:v>
      </x:c>
      <x:c r="F17" s="21" t="n">
        <x:v>192159.5120635426</x:v>
      </x:c>
      <x:c r="G17" s="22" t="n">
        <x:v>32.840029821920865</x:v>
      </x:c>
      <x:c r="H17" s="22" t="n">
        <x:v>23.410287380168068</x:v>
      </x:c>
      <x:c r="I17" s="22" t="n">
        <x:v>9.429742441752794</x:v>
      </x:c>
      <x:c r="J17" s="22" t="n">
        <x:v>1.7976433413632082</x:v>
      </x:c>
      <x:c r="K17" s="22" t="n">
        <x:v>31.042386480557653</x:v>
      </x:c>
    </x:row>
    <x:row r="18" ht="19" customHeight="1">
      <x:c r="A18" s="20" t="str">
        <x:v>2011-II</x:v>
      </x:c>
      <x:c r="B18" s="21" t="n">
        <x:v>197130.22586685925</x:v>
      </x:c>
      <x:c r="C18" s="21" t="n">
        <x:v>142360.18838317104</x:v>
      </x:c>
      <x:c r="D18" s="21" t="n">
        <x:v>54770.037483688204</x:v>
      </x:c>
      <x:c r="E18" s="21" t="n">
        <x:v>11999.37685079229</x:v>
      </x:c>
      <x:c r="F18" s="21" t="n">
        <x:v>185130.84901606696</x:v>
      </x:c>
      <x:c r="G18" s="22" t="n">
        <x:v>31.84537987552305</x:v>
      </x:c>
      <x:c r="H18" s="22" t="n">
        <x:v>22.997560411030108</x:v>
      </x:c>
      <x:c r="I18" s="22" t="n">
        <x:v>8.847819464492943</x:v>
      </x:c>
      <x:c r="J18" s="22" t="n">
        <x:v>1.9384379660840194</x:v>
      </x:c>
      <x:c r="K18" s="22" t="n">
        <x:v>29.90694190943903</x:v>
      </x:c>
    </x:row>
    <x:row r="19" ht="19" customHeight="1">
      <x:c r="A19" s="20" t="str">
        <x:v>2011-III</x:v>
      </x:c>
      <x:c r="B19" s="21" t="n">
        <x:v>209826.05477430008</x:v>
      </x:c>
      <x:c r="C19" s="21" t="n">
        <x:v>147382.21779521153</x:v>
      </x:c>
      <x:c r="D19" s="21" t="n">
        <x:v>62443.83697908854</x:v>
      </x:c>
      <x:c r="E19" s="21" t="n">
        <x:v>19176.89573356786</x:v>
      </x:c>
      <x:c r="F19" s="21" t="n">
        <x:v>190649.15904073222</x:v>
      </x:c>
      <x:c r="G19" s="22" t="n">
        <x:v>33.896326109740656</x:v>
      </x:c>
      <x:c r="H19" s="22" t="n">
        <x:v>23.808843580159607</x:v>
      </x:c>
      <x:c r="I19" s="22" t="n">
        <x:v>10.087482529581045</x:v>
      </x:c>
      <x:c r="J19" s="22" t="n">
        <x:v>3.097929436154689</x:v>
      </x:c>
      <x:c r="K19" s="22" t="n">
        <x:v>30.798396673585962</x:v>
      </x:c>
    </x:row>
    <x:row r="20" ht="19" customHeight="1">
      <x:c r="A20" s="20" t="str">
        <x:v>2011-IV</x:v>
      </x:c>
      <x:c r="B20" s="21" t="n">
        <x:v>224612.54235486183</x:v>
      </x:c>
      <x:c r="C20" s="21" t="n">
        <x:v>160632.25061393032</x:v>
      </x:c>
      <x:c r="D20" s="21" t="n">
        <x:v>63980.291740931505</x:v>
      </x:c>
      <x:c r="E20" s="21" t="n">
        <x:v>11698.65653212171</x:v>
      </x:c>
      <x:c r="F20" s="21" t="n">
        <x:v>212913.88582274012</x:v>
      </x:c>
      <x:c r="G20" s="22" t="n">
        <x:v>36.28500756108603</x:v>
      </x:c>
      <x:c r="H20" s="22" t="n">
        <x:v>25.949318622075456</x:v>
      </x:c>
      <x:c r="I20" s="22" t="n">
        <x:v>10.335688939010577</x:v>
      </x:c>
      <x:c r="J20" s="22" t="n">
        <x:v>1.8898581364701634</x:v>
      </x:c>
      <x:c r="K20" s="22" t="n">
        <x:v>34.395149424615866</x:v>
      </x:c>
    </x:row>
    <x:row r="21" ht="19" customHeight="1">
      <x:c r="A21" s="20" t="str">
        <x:v>2012-I</x:v>
      </x:c>
      <x:c r="B21" s="21" t="n">
        <x:v>215862.38491952416</x:v>
      </x:c>
      <x:c r="C21" s="21" t="n">
        <x:v>156577.99754265836</x:v>
      </x:c>
      <x:c r="D21" s="21" t="n">
        <x:v>59284.387376865816</x:v>
      </x:c>
      <x:c r="E21" s="21" t="n">
        <x:v>12501.807278555709</x:v>
      </x:c>
      <x:c r="F21" s="21" t="n">
        <x:v>203360.57764096846</x:v>
      </x:c>
      <x:c r="G21" s="22" t="n">
        <x:v>32.387114451839814</x:v>
      </x:c>
      <x:c r="H21" s="22" t="n">
        <x:v>23.49232604348615</x:v>
      </x:c>
      <x:c r="I21" s="22" t="n">
        <x:v>8.894788408353666</x:v>
      </x:c>
      <x:c r="J21" s="22" t="n">
        <x:v>1.8757203268016238</x:v>
      </x:c>
      <x:c r="K21" s="22" t="n">
        <x:v>30.511394125038187</x:v>
      </x:c>
    </x:row>
    <x:row r="22" ht="19" customHeight="1">
      <x:c r="A22" s="20" t="str">
        <x:v>2012-II</x:v>
      </x:c>
      <x:c r="B22" s="21" t="n">
        <x:v>215305.3940329158</x:v>
      </x:c>
      <x:c r="C22" s="21" t="n">
        <x:v>155737.92155209414</x:v>
      </x:c>
      <x:c r="D22" s="21" t="n">
        <x:v>59567.47248082165</x:v>
      </x:c>
      <x:c r="E22" s="21" t="n">
        <x:v>23753.758734675794</x:v>
      </x:c>
      <x:c r="F22" s="21" t="n">
        <x:v>191551.63529823997</x:v>
      </x:c>
      <x:c r="G22" s="22" t="n">
        <x:v>32.30354580415743</x:v>
      </x:c>
      <x:c r="H22" s="22" t="n">
        <x:v>23.366284457941774</x:v>
      </x:c>
      <x:c r="I22" s="22" t="n">
        <x:v>8.937261346215658</x:v>
      </x:c>
      <x:c r="J22" s="22" t="n">
        <x:v>3.5639173684111003</x:v>
      </x:c>
      <x:c r="K22" s="22" t="n">
        <x:v>28.739628435746333</x:v>
      </x:c>
    </x:row>
    <x:row r="23" ht="19" customHeight="1">
      <x:c r="A23" s="20" t="str">
        <x:v>2012-III</x:v>
      </x:c>
      <x:c r="B23" s="21" t="n">
        <x:v>216125.49399546997</x:v>
      </x:c>
      <x:c r="C23" s="21" t="n">
        <x:v>156000.4488818182</x:v>
      </x:c>
      <x:c r="D23" s="21" t="n">
        <x:v>60125.04511365175</x:v>
      </x:c>
      <x:c r="E23" s="21" t="n">
        <x:v>22324.504698189477</x:v>
      </x:c>
      <x:c r="F23" s="21" t="n">
        <x:v>193800.98929728047</x:v>
      </x:c>
      <x:c r="G23" s="22" t="n">
        <x:v>32.426590267689576</x:v>
      </x:c>
      <x:c r="H23" s="22" t="n">
        <x:v>23.405672990954045</x:v>
      </x:c>
      <x:c r="I23" s="22" t="n">
        <x:v>9.020917276735533</x:v>
      </x:c>
      <x:c r="J23" s="22" t="n">
        <x:v>3.3494779046865912</x:v>
      </x:c>
      <x:c r="K23" s="22" t="n">
        <x:v>29.07711236300299</x:v>
      </x:c>
    </x:row>
    <x:row r="24" ht="19" customHeight="1">
      <x:c r="A24" s="20" t="str">
        <x:v>2012-IV</x:v>
      </x:c>
      <x:c r="B24" s="21" t="n">
        <x:v>227933.2464024646</x:v>
      </x:c>
      <x:c r="C24" s="21" t="n">
        <x:v>168414.0717932224</x:v>
      </x:c>
      <x:c r="D24" s="21" t="n">
        <x:v>59519.1746092422</x:v>
      </x:c>
      <x:c r="E24" s="21" t="n">
        <x:v>6864.312153041505</x:v>
      </x:c>
      <x:c r="F24" s="21" t="n">
        <x:v>221068.9342494231</x:v>
      </x:c>
      <x:c r="G24" s="22" t="n">
        <x:v>34.198177423862674</x:v>
      </x:c>
      <x:c r="H24" s="22" t="n">
        <x:v>25.26816249390063</x:v>
      </x:c>
      <x:c r="I24" s="22" t="n">
        <x:v>8.930014929962049</x:v>
      </x:c>
      <x:c r="J24" s="22" t="n">
        <x:v>1.0298934824452703</x:v>
      </x:c>
      <x:c r="K24" s="22" t="n">
        <x:v>33.16828394141741</x:v>
      </x:c>
    </x:row>
    <x:row r="25" ht="19" customHeight="1">
      <x:c r="A25" s="20" t="str">
        <x:v>2013-I</x:v>
      </x:c>
      <x:c r="B25" s="21" t="n">
        <x:v>233750.77246280562</x:v>
      </x:c>
      <x:c r="C25" s="21" t="n">
        <x:v>172036.76370499821</x:v>
      </x:c>
      <x:c r="D25" s="21" t="n">
        <x:v>61714.008757807394</x:v>
      </x:c>
      <x:c r="E25" s="21" t="n">
        <x:v>13629.079750597859</x:v>
      </x:c>
      <x:c r="F25" s="21" t="n">
        <x:v>220121.69271220776</x:v>
      </x:c>
      <x:c r="G25" s="22" t="n">
        <x:v>32.73393976174047</x:v>
      </x:c>
      <x:c r="H25" s="22" t="n">
        <x:v>24.091646845018516</x:v>
      </x:c>
      <x:c r="I25" s="22" t="n">
        <x:v>8.64229291672196</x:v>
      </x:c>
      <x:c r="J25" s="22" t="n">
        <x:v>1.9085861016139143</x:v>
      </x:c>
      <x:c r="K25" s="22" t="n">
        <x:v>30.825353660126563</x:v>
      </x:c>
    </x:row>
    <x:row r="26" ht="19" customHeight="1">
      <x:c r="A26" s="20" t="str">
        <x:v>2013-II</x:v>
      </x:c>
      <x:c r="B26" s="21" t="n">
        <x:v>234150.23533777194</x:v>
      </x:c>
      <x:c r="C26" s="21" t="n">
        <x:v>170374.479285927</x:v>
      </x:c>
      <x:c r="D26" s="21" t="n">
        <x:v>63775.75605184496</x:v>
      </x:c>
      <x:c r="E26" s="21" t="n">
        <x:v>18019.67463573291</x:v>
      </x:c>
      <x:c r="F26" s="21" t="n">
        <x:v>216130.56070203905</x:v>
      </x:c>
      <x:c r="G26" s="22" t="n">
        <x:v>32.78987965681946</x:v>
      </x:c>
      <x:c r="H26" s="22" t="n">
        <x:v>23.858864221596747</x:v>
      </x:c>
      <x:c r="I26" s="22" t="n">
        <x:v>8.93101543522271</x:v>
      </x:c>
      <x:c r="J26" s="22" t="n">
        <x:v>2.5234352718389474</x:v>
      </x:c>
      <x:c r="K26" s="22" t="n">
        <x:v>30.26644438498051</x:v>
      </x:c>
    </x:row>
    <x:row r="27" ht="19" customHeight="1">
      <x:c r="A27" s="20" t="str">
        <x:v>2013-III</x:v>
      </x:c>
      <x:c r="B27" s="21" t="n">
        <x:v>248021.26931046578</x:v>
      </x:c>
      <x:c r="C27" s="21" t="n">
        <x:v>180069.40932056578</x:v>
      </x:c>
      <x:c r="D27" s="21" t="n">
        <x:v>67951.8599899</x:v>
      </x:c>
      <x:c r="E27" s="21" t="n">
        <x:v>28227.571865359154</x:v>
      </x:c>
      <x:c r="F27" s="21" t="n">
        <x:v>219793.69744510663</x:v>
      </x:c>
      <x:c r="G27" s="22" t="n">
        <x:v>34.732348491088075</x:v>
      </x:c>
      <x:c r="H27" s="22" t="n">
        <x:v>25.216520722170028</x:v>
      </x:c>
      <x:c r="I27" s="22" t="n">
        <x:v>9.515827768918045</x:v>
      </x:c>
      <x:c r="J27" s="22" t="n">
        <x:v>3.952926560736365</x:v>
      </x:c>
      <x:c r="K27" s="22" t="n">
        <x:v>30.77942193035171</x:v>
      </x:c>
    </x:row>
    <x:row r="28" ht="19" customHeight="1">
      <x:c r="A28" s="20" t="str">
        <x:v>2013-IV</x:v>
      </x:c>
      <x:c r="B28" s="21" t="n">
        <x:v>261683.22690775365</x:v>
      </x:c>
      <x:c r="C28" s="21" t="n">
        <x:v>192964.08327628454</x:v>
      </x:c>
      <x:c r="D28" s="21" t="n">
        <x:v>68719.14363146911</x:v>
      </x:c>
      <x:c r="E28" s="21" t="n">
        <x:v>17552.15785495709</x:v>
      </x:c>
      <x:c r="F28" s="21" t="n">
        <x:v>244131.06905279655</x:v>
      </x:c>
      <x:c r="G28" s="22" t="n">
        <x:v>36.64553873343576</x:v>
      </x:c>
      <x:c r="H28" s="22" t="n">
        <x:v>27.02226226503892</x:v>
      </x:c>
      <x:c r="I28" s="22" t="n">
        <x:v>9.62327646839684</x:v>
      </x:c>
      <x:c r="J28" s="22" t="n">
        <x:v>2.4579652587207934</x:v>
      </x:c>
      <x:c r="K28" s="22" t="n">
        <x:v>34.187573474714966</x:v>
      </x:c>
    </x:row>
    <x:row r="29" ht="19" customHeight="1">
      <x:c r="A29" s="20" t="str">
        <x:v>2014-I</x:v>
      </x:c>
      <x:c r="B29" s="21" t="n">
        <x:v>268963.1219005593</x:v>
      </x:c>
      <x:c r="C29" s="21" t="n">
        <x:v>195339.589023684</x:v>
      </x:c>
      <x:c r="D29" s="21" t="n">
        <x:v>73623.5328768753</x:v>
      </x:c>
      <x:c r="E29" s="21" t="n">
        <x:v>21798.33714873516</x:v>
      </x:c>
      <x:c r="F29" s="21" t="n">
        <x:v>247164.78475182416</x:v>
      </x:c>
      <x:c r="G29" s="22" t="n">
        <x:v>35.25521880246363</x:v>
      </x:c>
      <x:c r="H29" s="22" t="n">
        <x:v>25.604774004517466</x:v>
      </x:c>
      <x:c r="I29" s="22" t="n">
        <x:v>9.650444797946166</x:v>
      </x:c>
      <x:c r="J29" s="22" t="n">
        <x:v>2.8572881675304913</x:v>
      </x:c>
      <x:c r="K29" s="22" t="n">
        <x:v>32.39793063493314</x:v>
      </x:c>
    </x:row>
    <x:row r="30" ht="19" customHeight="1">
      <x:c r="A30" s="20" t="str">
        <x:v>2014-II</x:v>
      </x:c>
      <x:c r="B30" s="21" t="n">
        <x:v>267632.67740230873</x:v>
      </x:c>
      <x:c r="C30" s="21" t="n">
        <x:v>197568.47275460718</x:v>
      </x:c>
      <x:c r="D30" s="21" t="n">
        <x:v>70064.20464770155</x:v>
      </x:c>
      <x:c r="E30" s="21" t="n">
        <x:v>20455.156449926064</x:v>
      </x:c>
      <x:c r="F30" s="21" t="n">
        <x:v>247177.52095238268</x:v>
      </x:c>
      <x:c r="G30" s="22" t="n">
        <x:v>35.08082644875017</x:v>
      </x:c>
      <x:c r="H30" s="22" t="n">
        <x:v>25.896932212169443</x:v>
      </x:c>
      <x:c r="I30" s="22" t="n">
        <x:v>9.183894236580732</x:v>
      </x:c>
      <x:c r="J30" s="22" t="n">
        <x:v>2.681226374771897</x:v>
      </x:c>
      <x:c r="K30" s="22" t="n">
        <x:v>32.39960007397828</x:v>
      </x:c>
    </x:row>
    <x:row r="31" ht="19" customHeight="1">
      <x:c r="A31" s="20" t="str">
        <x:v>2014-III</x:v>
      </x:c>
      <x:c r="B31" s="21" t="n">
        <x:v>278316.6137464051</x:v>
      </x:c>
      <x:c r="C31" s="21" t="n">
        <x:v>204075.42801578934</x:v>
      </x:c>
      <x:c r="D31" s="21" t="n">
        <x:v>74241.18573061579</x:v>
      </x:c>
      <x:c r="E31" s="21" t="n">
        <x:v>23783.243391982767</x:v>
      </x:c>
      <x:c r="F31" s="21" t="n">
        <x:v>254533.37035442237</x:v>
      </x:c>
      <x:c r="G31" s="22" t="n">
        <x:v>36.48125826565171</x:v>
      </x:c>
      <x:c r="H31" s="22" t="n">
        <x:v>26.749852604562985</x:v>
      </x:c>
      <x:c r="I31" s="22" t="n">
        <x:v>9.731405661088727</x:v>
      </x:c>
      <x:c r="J31" s="22" t="n">
        <x:v>3.1174662299116336</x:v>
      </x:c>
      <x:c r="K31" s="22" t="n">
        <x:v>33.363792035740076</x:v>
      </x:c>
    </x:row>
    <x:row r="32" ht="19" customHeight="1">
      <x:c r="A32" s="20" t="str">
        <x:v>2014-IV</x:v>
      </x:c>
      <x:c r="B32" s="21" t="n">
        <x:v>304392.36913933704</x:v>
      </x:c>
      <x:c r="C32" s="21" t="n">
        <x:v>214625.13713625065</x:v>
      </x:c>
      <x:c r="D32" s="21" t="n">
        <x:v>89767.23200308638</x:v>
      </x:c>
      <x:c r="E32" s="21" t="n">
        <x:v>24339.1845160488</x:v>
      </x:c>
      <x:c r="F32" s="21" t="n">
        <x:v>280053.1846232882</x:v>
      </x:c>
      <x:c r="G32" s="22" t="n">
        <x:v>39.89922298632156</x:v>
      </x:c>
      <x:c r="H32" s="22" t="n">
        <x:v>28.13269015015677</x:v>
      </x:c>
      <x:c r="I32" s="22" t="n">
        <x:v>11.766532836164794</x:v>
      </x:c>
      <x:c r="J32" s="22" t="n">
        <x:v>3.190338026728009</x:v>
      </x:c>
      <x:c r="K32" s="22" t="n">
        <x:v>36.708884959593554</x:v>
      </x:c>
    </x:row>
    <x:row r="33" ht="19" customHeight="1">
      <x:c r="A33" s="20" t="str">
        <x:v>2015-I</x:v>
      </x:c>
      <x:c r="B33" s="21" t="n">
        <x:v>316231.58633847284</x:v>
      </x:c>
      <x:c r="C33" s="21" t="n">
        <x:v>213782.54457293067</x:v>
      </x:c>
      <x:c r="D33" s="21" t="n">
        <x:v>102449.04176554218</x:v>
      </x:c>
      <x:c r="E33" s="21" t="n">
        <x:v>26079.79716486485</x:v>
      </x:c>
      <x:c r="F33" s="21" t="n">
        <x:v>290151.789173608</x:v>
      </x:c>
      <x:c r="G33" s="22" t="n">
        <x:v>39.2984628079405</x:v>
      </x:c>
      <x:c r="H33" s="22" t="n">
        <x:v>26.56700260135934</x:v>
      </x:c>
      <x:c r="I33" s="22" t="n">
        <x:v>12.731460206581163</x:v>
      </x:c>
      <x:c r="J33" s="22" t="n">
        <x:v>3.240966377802293</x:v>
      </x:c>
      <x:c r="K33" s="22" t="n">
        <x:v>36.057496430138215</x:v>
      </x:c>
    </x:row>
    <x:row r="34" ht="19" customHeight="1">
      <x:c r="A34" s="20" t="str">
        <x:v>2015-II</x:v>
      </x:c>
      <x:c r="B34" s="21" t="n">
        <x:v>321954.25319913804</x:v>
      </x:c>
      <x:c r="C34" s="21" t="n">
        <x:v>220091.9516493266</x:v>
      </x:c>
      <x:c r="D34" s="21" t="n">
        <x:v>101862.30154981145</x:v>
      </x:c>
      <x:c r="E34" s="21" t="n">
        <x:v>33960.26467729862</x:v>
      </x:c>
      <x:c r="F34" s="21" t="n">
        <x:v>287993.98852183943</x:v>
      </x:c>
      <x:c r="G34" s="22" t="n">
        <x:v>40.00962519810534</x:v>
      </x:c>
      <x:c r="H34" s="22" t="n">
        <x:v>27.351079872712344</x:v>
      </x:c>
      <x:c r="I34" s="22" t="n">
        <x:v>12.658545325392993</x:v>
      </x:c>
      <x:c r="J34" s="22" t="n">
        <x:v>4.220281135800852</x:v>
      </x:c>
      <x:c r="K34" s="22" t="n">
        <x:v>35.78934406230449</x:v>
      </x:c>
    </x:row>
    <x:row r="35" ht="19" customHeight="1">
      <x:c r="A35" s="20" t="str">
        <x:v>2015-III</x:v>
      </x:c>
      <x:c r="B35" s="21" t="n">
        <x:v>360051.9869757971</x:v>
      </x:c>
      <x:c r="C35" s="21" t="n">
        <x:v>234661.81349604615</x:v>
      </x:c>
      <x:c r="D35" s="21" t="n">
        <x:v>125390.17347975096</x:v>
      </x:c>
      <x:c r="E35" s="21" t="n">
        <x:v>42931.524047761064</x:v>
      </x:c>
      <x:c r="F35" s="21" t="n">
        <x:v>317120.46292803605</x:v>
      </x:c>
      <x:c r="G35" s="22" t="n">
        <x:v>44.74407437576076</x:v>
      </x:c>
      <x:c r="H35" s="22" t="n">
        <x:v>29.161693355475876</x:v>
      </x:c>
      <x:c r="I35" s="22" t="n">
        <x:v>15.582381020284885</x:v>
      </x:c>
      <x:c r="J35" s="22" t="n">
        <x:v>5.335149852087635</x:v>
      </x:c>
      <x:c r="K35" s="22" t="n">
        <x:v>39.40892452367313</x:v>
      </x:c>
    </x:row>
    <x:row r="36" ht="19" customHeight="1">
      <x:c r="A36" s="20" t="str">
        <x:v>2015-IV</x:v>
      </x:c>
      <x:c r="B36" s="21" t="n">
        <x:v>358993.5161445405</x:v>
      </x:c>
      <x:c r="C36" s="21" t="n">
        <x:v>229403.0525328819</x:v>
      </x:c>
      <x:c r="D36" s="21" t="n">
        <x:v>129590.46361165862</x:v>
      </x:c>
      <x:c r="E36" s="21" t="n">
        <x:v>22854.60227403939</x:v>
      </x:c>
      <x:c r="F36" s="21" t="n">
        <x:v>336138.9138705011</x:v>
      </x:c>
      <x:c r="G36" s="22" t="n">
        <x:v>44.612536988629216</x:v>
      </x:c>
      <x:c r="H36" s="22" t="n">
        <x:v>28.508181084549335</x:v>
      </x:c>
      <x:c r="I36" s="22" t="n">
        <x:v>16.104355904079885</x:v>
      </x:c>
      <x:c r="J36" s="22" t="n">
        <x:v>2.840167700690372</x:v>
      </x:c>
      <x:c r="K36" s="22" t="n">
        <x:v>41.77236928793885</x:v>
      </x:c>
    </x:row>
    <x:row r="37" ht="19" customHeight="1">
      <x:c r="A37" s="20" t="str">
        <x:v>2016-I</x:v>
      </x:c>
      <x:c r="B37" s="21" t="n">
        <x:v>369472.1306780612</x:v>
      </x:c>
      <x:c r="C37" s="21" t="n">
        <x:v>240067.90740105393</x:v>
      </x:c>
      <x:c r="D37" s="21" t="n">
        <x:v>129404.22327700727</x:v>
      </x:c>
      <x:c r="E37" s="21" t="n">
        <x:v>31160.316364672857</x:v>
      </x:c>
      <x:c r="F37" s="21" t="n">
        <x:v>338311.8143133883</x:v>
      </x:c>
      <x:c r="G37" s="22" t="n">
        <x:v>42.77377054373221</x:v>
      </x:c>
      <x:c r="H37" s="22" t="n">
        <x:v>27.792649927997317</x:v>
      </x:c>
      <x:c r="I37" s="22" t="n">
        <x:v>14.981120615734891</x:v>
      </x:c>
      <x:c r="J37" s="22" t="n">
        <x:v>3.6074283053678857</x:v>
      </x:c>
      <x:c r="K37" s="22" t="n">
        <x:v>39.16634223836432</x:v>
      </x:c>
    </x:row>
    <x:row r="38" ht="19" customHeight="1">
      <x:c r="A38" s="20" t="str">
        <x:v>2016-II</x:v>
      </x:c>
      <x:c r="B38" s="21" t="n">
        <x:v>376736.0265354249</x:v>
      </x:c>
      <x:c r="C38" s="21" t="n">
        <x:v>250609.40119002032</x:v>
      </x:c>
      <x:c r="D38" s="21" t="n">
        <x:v>126126.62534540461</x:v>
      </x:c>
      <x:c r="E38" s="21" t="n">
        <x:v>37112.62870833186</x:v>
      </x:c>
      <x:c r="F38" s="21" t="n">
        <x:v>339623.397827093</x:v>
      </x:c>
      <x:c r="G38" s="22" t="n">
        <x:v>43.61471141276672</x:v>
      </x:c>
      <x:c r="H38" s="22" t="n">
        <x:v>29.01303814967435</x:v>
      </x:c>
      <x:c r="I38" s="22" t="n">
        <x:v>14.601673263092366</x:v>
      </x:c>
      <x:c r="J38" s="22" t="n">
        <x:v>4.296527215007007</x:v>
      </x:c>
      <x:c r="K38" s="22" t="n">
        <x:v>39.318184197759706</x:v>
      </x:c>
    </x:row>
    <x:row r="39" ht="19" customHeight="1">
      <x:c r="A39" s="20" t="str">
        <x:v>2016-III</x:v>
      </x:c>
      <x:c r="B39" s="21" t="n">
        <x:v>382009.79246233625</x:v>
      </x:c>
      <x:c r="C39" s="21" t="n">
        <x:v>257811.27469223656</x:v>
      </x:c>
      <x:c r="D39" s="21" t="n">
        <x:v>124198.51777009966</x:v>
      </x:c>
      <x:c r="E39" s="21" t="n">
        <x:v>27298.21543126621</x:v>
      </x:c>
      <x:c r="F39" s="21" t="n">
        <x:v>354711.57703107</x:v>
      </x:c>
      <x:c r="G39" s="22" t="n">
        <x:v>44.22525503684216</x:v>
      </x:c>
      <x:c r="H39" s="22" t="n">
        <x:v>29.84679869367923</x:v>
      </x:c>
      <x:c r="I39" s="22" t="n">
        <x:v>14.378456343162924</x:v>
      </x:c>
      <x:c r="J39" s="22" t="n">
        <x:v>3.1603130687217593</x:v>
      </x:c>
      <x:c r="K39" s="22" t="n">
        <x:v>41.064941968120394</x:v>
      </x:c>
    </x:row>
    <x:row r="40" ht="19" customHeight="1">
      <x:c r="A40" s="20" t="str">
        <x:v>2016-IV</x:v>
      </x:c>
      <x:c r="B40" s="21" t="n">
        <x:v>394117.8725131009</x:v>
      </x:c>
      <x:c r="C40" s="21" t="n">
        <x:v>260048.08510377497</x:v>
      </x:c>
      <x:c r="D40" s="21" t="n">
        <x:v>134069.78740932595</x:v>
      </x:c>
      <x:c r="E40" s="21" t="n">
        <x:v>21249.05336166161</x:v>
      </x:c>
      <x:c r="F40" s="21" t="n">
        <x:v>372868.8191514393</x:v>
      </x:c>
      <x:c r="G40" s="22" t="n">
        <x:v>45.627006873620964</x:v>
      </x:c>
      <x:c r="H40" s="22" t="n">
        <x:v>30.105754125899217</x:v>
      </x:c>
      <x:c r="I40" s="22" t="n">
        <x:v>15.521252747721745</x:v>
      </x:c>
      <x:c r="J40" s="22" t="n">
        <x:v>2.460001871034774</x:v>
      </x:c>
      <x:c r="K40" s="22" t="n">
        <x:v>43.167005002586194</x:v>
      </x:c>
    </x:row>
    <x:row r="41" ht="19" customHeight="1">
      <x:c r="A41" s="20" t="str">
        <x:v>2017-I</x:v>
      </x:c>
      <x:c r="B41" s="21" t="n">
        <x:v>401058.62684601906</x:v>
      </x:c>
      <x:c r="C41" s="21" t="n">
        <x:v>269304.02496504615</x:v>
      </x:c>
      <x:c r="D41" s="21" t="n">
        <x:v>131754.60188097288</x:v>
      </x:c>
      <x:c r="E41" s="21" t="n">
        <x:v>24677.826903174264</x:v>
      </x:c>
      <x:c r="F41" s="21" t="n">
        <x:v>376380.7999428448</x:v>
      </x:c>
      <x:c r="G41" s="22" t="n">
        <x:v>43.571022535855995</x:v>
      </x:c>
      <x:c r="H41" s="22" t="n">
        <x:v>29.25719821320239</x:v>
      </x:c>
      <x:c r="I41" s="22" t="n">
        <x:v>14.313824322653607</x:v>
      </x:c>
      <x:c r="J41" s="22" t="n">
        <x:v>2.680999934074432</x:v>
      </x:c>
      <x:c r="K41" s="22" t="n">
        <x:v>40.89002260178157</x:v>
      </x:c>
    </x:row>
    <x:row r="42" ht="19" customHeight="1">
      <x:c r="A42" s="20" t="str">
        <x:v>2017-II</x:v>
      </x:c>
      <x:c r="B42" s="21" t="n">
        <x:v>406105.12536538654</x:v>
      </x:c>
      <x:c r="C42" s="21" t="n">
        <x:v>267048.8186823142</x:v>
      </x:c>
      <x:c r="D42" s="21" t="n">
        <x:v>139056.30668307235</x:v>
      </x:c>
      <x:c r="E42" s="21" t="n">
        <x:v>23579.33263201612</x:v>
      </x:c>
      <x:c r="F42" s="21" t="n">
        <x:v>382525.79273337044</x:v>
      </x:c>
      <x:c r="G42" s="22" t="n">
        <x:v>44.11927430254582</x:v>
      </x:c>
      <x:c r="H42" s="22" t="n">
        <x:v>29.012192527772648</x:v>
      </x:c>
      <x:c r="I42" s="22" t="n">
        <x:v>15.107081774773171</x:v>
      </x:c>
      <x:c r="J42" s="22" t="n">
        <x:v>2.561659479985369</x:v>
      </x:c>
      <x:c r="K42" s="22" t="n">
        <x:v>41.55761482256045</x:v>
      </x:c>
    </x:row>
    <x:row r="43" ht="19" customHeight="1">
      <x:c r="A43" s="20" t="str">
        <x:v>2017-III</x:v>
      </x:c>
      <x:c r="B43" s="21" t="n">
        <x:v>419891.1540538045</x:v>
      </x:c>
      <x:c r="C43" s="21" t="n">
        <x:v>279696.3453358096</x:v>
      </x:c>
      <x:c r="D43" s="21" t="n">
        <x:v>140194.80871799495</x:v>
      </x:c>
      <x:c r="E43" s="21" t="n">
        <x:v>31593.839835628703</x:v>
      </x:c>
      <x:c r="F43" s="21" t="n">
        <x:v>388297.31421817583</x:v>
      </x:c>
      <x:c r="G43" s="22" t="n">
        <x:v>45.61698891695714</x:v>
      </x:c>
      <x:c r="H43" s="22" t="n">
        <x:v>30.386220243311264</x:v>
      </x:c>
      <x:c r="I43" s="22" t="n">
        <x:v>15.230768673645878</x:v>
      </x:c>
      <x:c r="J43" s="22" t="n">
        <x:v>3.4323558086706374</x:v>
      </x:c>
      <x:c r="K43" s="22" t="n">
        <x:v>42.184633108286505</x:v>
      </x:c>
    </x:row>
    <x:row r="44" ht="19" customHeight="1">
      <x:c r="A44" s="20" t="str">
        <x:v>2017-IV</x:v>
      </x:c>
      <x:c r="B44" s="21" t="n">
        <x:v>426911.1245987263</x:v>
      </x:c>
      <x:c r="C44" s="21" t="n">
        <x:v>284359.0001538604</x:v>
      </x:c>
      <x:c r="D44" s="21" t="n">
        <x:v>142552.12444486585</x:v>
      </x:c>
      <x:c r="E44" s="21" t="n">
        <x:v>23877.9122802058</x:v>
      </x:c>
      <x:c r="F44" s="21" t="n">
        <x:v>403033.21231852047</x:v>
      </x:c>
      <x:c r="G44" s="22" t="n">
        <x:v>46.37963875002322</x:v>
      </x:c>
      <x:c r="H44" s="22" t="n">
        <x:v>30.892771217546276</x:v>
      </x:c>
      <x:c r="I44" s="22" t="n">
        <x:v>15.486867532476944</x:v>
      </x:c>
      <x:c r="J44" s="22" t="n">
        <x:v>2.594097182877657</x:v>
      </x:c>
      <x:c r="K44" s="22" t="n">
        <x:v>43.785541567145565</x:v>
      </x:c>
    </x:row>
    <x:row r="45" ht="19" customHeight="1">
      <x:c r="A45" s="20" t="str">
        <x:v>2018-I</x:v>
      </x:c>
      <x:c r="B45" s="21" t="n">
        <x:v>429406.32609073137</x:v>
      </x:c>
      <x:c r="C45" s="21" t="n">
        <x:v>292846.99942886963</x:v>
      </x:c>
      <x:c r="D45" s="21" t="n">
        <x:v>136559.32666186173</x:v>
      </x:c>
      <x:c r="E45" s="21" t="n">
        <x:v>29729.58861965964</x:v>
      </x:c>
      <x:c r="F45" s="21" t="n">
        <x:v>399676.73747107177</x:v>
      </x:c>
      <x:c r="G45" s="22" t="n">
        <x:v>43.47137462183113</x:v>
      </x:c>
      <x:c r="H45" s="22" t="n">
        <x:v>29.64665596557066</x:v>
      </x:c>
      <x:c r="I45" s="22" t="n">
        <x:v>13.824718656260474</x:v>
      </x:c>
      <x:c r="J45" s="22" t="n">
        <x:v>3.009704342280875</x:v>
      </x:c>
      <x:c r="K45" s="22" t="n">
        <x:v>40.46167027955026</x:v>
      </x:c>
    </x:row>
    <x:row r="46" ht="19" customHeight="1">
      <x:c r="A46" s="20" t="str">
        <x:v>2018-II</x:v>
      </x:c>
      <x:c r="B46" s="21" t="n">
        <x:v>452589.7349747616</x:v>
      </x:c>
      <x:c r="C46" s="21" t="n">
        <x:v>309150.67234083236</x:v>
      </x:c>
      <x:c r="D46" s="21" t="n">
        <x:v>143439.06263392922</x:v>
      </x:c>
      <x:c r="E46" s="21" t="n">
        <x:v>39119.81247834195</x:v>
      </x:c>
      <x:c r="F46" s="21" t="n">
        <x:v>413469.92249641963</x:v>
      </x:c>
      <x:c r="G46" s="22" t="n">
        <x:v>45.818369976519534</x:v>
      </x:c>
      <x:c r="H46" s="22" t="n">
        <x:v>31.297174436781944</x:v>
      </x:c>
      <x:c r="I46" s="22" t="n">
        <x:v>14.521195539737594</x:v>
      </x:c>
      <x:c r="J46" s="22" t="n">
        <x:v>3.9603329528556133</x:v>
      </x:c>
      <x:c r="K46" s="22" t="n">
        <x:v>41.858037023663925</x:v>
      </x:c>
    </x:row>
    <x:row r="47" ht="19" customHeight="1">
      <x:c r="A47" s="20" t="str">
        <x:v>2018-III</x:v>
      </x:c>
      <x:c r="B47" s="21" t="n">
        <x:v>470642.493585987</x:v>
      </x:c>
      <x:c r="C47" s="21" t="n">
        <x:v>324825.8803845351</x:v>
      </x:c>
      <x:c r="D47" s="21" t="n">
        <x:v>145816.61320145192</x:v>
      </x:c>
      <x:c r="E47" s="21" t="n">
        <x:v>37872.44171058318</x:v>
      </x:c>
      <x:c r="F47" s="21" t="n">
        <x:v>432770.05187540385</x:v>
      </x:c>
      <x:c r="G47" s="22" t="n">
        <x:v>47.645958870448055</x:v>
      </x:c>
      <x:c r="H47" s="22" t="n">
        <x:v>32.884069644746255</x:v>
      </x:c>
      <x:c r="I47" s="22" t="n">
        <x:v>14.761889225701802</x:v>
      </x:c>
      <x:c r="J47" s="22" t="n">
        <x:v>3.834054138029525</x:v>
      </x:c>
      <x:c r="K47" s="22" t="n">
        <x:v>43.81190473241853</x:v>
      </x:c>
    </x:row>
    <x:row r="48" ht="19" customHeight="1">
      <x:c r="A48" s="20" t="str">
        <x:v>2018-IV</x:v>
      </x:c>
      <x:c r="B48" s="21" t="n">
        <x:v>487269.1193554124</x:v>
      </x:c>
      <x:c r="C48" s="21" t="n">
        <x:v>323178.77215831605</x:v>
      </x:c>
      <x:c r="D48" s="21" t="n">
        <x:v>164090.34719709633</x:v>
      </x:c>
      <x:c r="E48" s="21" t="n">
        <x:v>29490.09488954103</x:v>
      </x:c>
      <x:c r="F48" s="21" t="n">
        <x:v>457779.0244658714</x:v>
      </x:c>
      <x:c r="G48" s="22" t="n">
        <x:v>49.32917179397393</x:v>
      </x:c>
      <x:c r="H48" s="22" t="n">
        <x:v>32.71732301249115</x:v>
      </x:c>
      <x:c r="I48" s="22" t="n">
        <x:v>16.611848781482774</x:v>
      </x:c>
      <x:c r="J48" s="22" t="n">
        <x:v>2.9854589573645702</x:v>
      </x:c>
      <x:c r="K48" s="22" t="n">
        <x:v>46.34371283660935</x:v>
      </x:c>
    </x:row>
    <x:row r="49" ht="19" customHeight="1">
      <x:c r="A49" s="20" t="str">
        <x:v>2019-I</x:v>
      </x:c>
      <x:c r="B49" s="21" t="n">
        <x:v>503523.65517529775</x:v>
      </x:c>
      <x:c r="C49" s="21" t="n">
        <x:v>340106.2101180029</x:v>
      </x:c>
      <x:c r="D49" s="21" t="n">
        <x:v>163417.44505729488</x:v>
      </x:c>
      <x:c r="E49" s="21" t="n">
        <x:v>46300.041438924985</x:v>
      </x:c>
      <x:c r="F49" s="21" t="n">
        <x:v>457223.6137363728</x:v>
      </x:c>
      <x:c r="G49" s="22" t="n">
        <x:v>47.49918450281476</x:v>
      </x:c>
      <x:c r="H49" s="22" t="n">
        <x:v>32.08343333805032</x:v>
      </x:c>
      <x:c r="I49" s="22" t="n">
        <x:v>15.415751164764435</x:v>
      </x:c>
      <x:c r="J49" s="22" t="n">
        <x:v>4.367648248878849</x:v>
      </x:c>
      <x:c r="K49" s="22" t="n">
        <x:v>43.131536253935906</x:v>
      </x:c>
    </x:row>
    <x:row r="50" ht="19" customHeight="1">
      <x:c r="A50" s="20" t="str">
        <x:v>2019-II</x:v>
      </x:c>
      <x:c r="B50" s="21" t="n">
        <x:v>536906.3064672117</x:v>
      </x:c>
      <x:c r="C50" s="21" t="n">
        <x:v>373643.69421601633</x:v>
      </x:c>
      <x:c r="D50" s="21" t="n">
        <x:v>163262.61225119536</x:v>
      </x:c>
      <x:c r="E50" s="21" t="n">
        <x:v>50958.90265170049</x:v>
      </x:c>
      <x:c r="F50" s="21" t="n">
        <x:v>485947.40381551126</x:v>
      </x:c>
      <x:c r="G50" s="22" t="n">
        <x:v>50.64828921042917</x:v>
      </x:c>
      <x:c r="H50" s="22" t="n">
        <x:v>35.2471439771804</x:v>
      </x:c>
      <x:c r="I50" s="22" t="n">
        <x:v>15.401145233248767</x:v>
      </x:c>
      <x:c r="J50" s="22" t="n">
        <x:v>4.807135264124617</x:v>
      </x:c>
      <x:c r="K50" s="22" t="n">
        <x:v>45.84115394630455</x:v>
      </x:c>
    </x:row>
    <x:row r="51" ht="19" customHeight="1">
      <x:c r="A51" s="20" t="str">
        <x:v>2019-III</x:v>
      </x:c>
      <x:c r="B51" s="21" t="n">
        <x:v>550585.4986213532</x:v>
      </x:c>
      <x:c r="C51" s="21" t="n">
        <x:v>374531.1771269187</x:v>
      </x:c>
      <x:c r="D51" s="21" t="n">
        <x:v>176054.3214944345</x:v>
      </x:c>
      <x:c r="E51" s="21" t="n">
        <x:v>42324.73920333975</x:v>
      </x:c>
      <x:c r="F51" s="21" t="n">
        <x:v>508260.7594180134</x:v>
      </x:c>
      <x:c r="G51" s="22" t="n">
        <x:v>51.93869625546227</x:v>
      </x:c>
      <x:c r="H51" s="22" t="n">
        <x:v>35.33086340941516</x:v>
      </x:c>
      <x:c r="I51" s="22" t="n">
        <x:v>16.60783284604711</x:v>
      </x:c>
      <x:c r="J51" s="22" t="n">
        <x:v>3.9926437929774123</x:v>
      </x:c>
      <x:c r="K51" s="22" t="n">
        <x:v>47.94605246248486</x:v>
      </x:c>
    </x:row>
    <x:row r="52" ht="19" customHeight="1">
      <x:c r="A52" s="20" t="str">
        <x:v>2019-IV</x:v>
      </x:c>
      <x:c r="B52" s="21" t="n">
        <x:v>533683.3444291707</x:v>
      </x:c>
      <x:c r="C52" s="21" t="n">
        <x:v>364175.7706626919</x:v>
      </x:c>
      <x:c r="D52" s="21" t="n">
        <x:v>169507.57376647874</x:v>
      </x:c>
      <x:c r="E52" s="21" t="n">
        <x:v>20723.702366336616</x:v>
      </x:c>
      <x:c r="F52" s="21" t="n">
        <x:v>512959.64206283406</x:v>
      </x:c>
      <x:c r="G52" s="22" t="n">
        <x:v>50.344255692009504</x:v>
      </x:c>
      <x:c r="H52" s="22" t="n">
        <x:v>34.354000937929676</x:v>
      </x:c>
      <x:c r="I52" s="22" t="n">
        <x:v>15.990254754079828</x:v>
      </x:c>
      <x:c r="J52" s="22" t="n">
        <x:v>1.9549408496753644</x:v>
      </x:c>
      <x:c r="K52" s="22" t="n">
        <x:v>48.389314842334144</x:v>
      </x:c>
    </x:row>
    <x:row r="53" ht="19" customHeight="1">
      <x:c r="A53" s="20" t="str">
        <x:v>2020-I</x:v>
      </x:c>
      <x:c r="B53" s="21" t="n">
        <x:v>604328.5455885727</x:v>
      </x:c>
      <x:c r="C53" s="21" t="n">
        <x:v>388873.8078402685</x:v>
      </x:c>
      <x:c r="D53" s="21" t="n">
        <x:v>215454.7377483042</x:v>
      </x:c>
      <x:c r="E53" s="21" t="n">
        <x:v>52045.970370526054</x:v>
      </x:c>
      <x:c r="F53" s="21" t="n">
        <x:v>552282.5752180467</x:v>
      </x:c>
      <x:c r="G53" s="22" t="n">
        <x:v>60.525397892234565</x:v>
      </x:c>
      <x:c r="H53" s="22" t="n">
        <x:v>38.94693064097695</x:v>
      </x:c>
      <x:c r="I53" s="22" t="n">
        <x:v>21.578467251257617</x:v>
      </x:c>
      <x:c r="J53" s="22" t="n">
        <x:v>5.212567052075235</x:v>
      </x:c>
      <x:c r="K53" s="22" t="n">
        <x:v>55.312830840159336</x:v>
      </x:c>
    </x:row>
    <x:row r="54" ht="19" customHeight="1">
      <x:c r="A54" s="20" t="str">
        <x:v>2020-II</x:v>
      </x:c>
      <x:c r="B54" s="21" t="n">
        <x:v>625286.6045220535</x:v>
      </x:c>
      <x:c r="C54" s="21" t="n">
        <x:v>405557.7856087263</x:v>
      </x:c>
      <x:c r="D54" s="21" t="n">
        <x:v>219728.81891332715</x:v>
      </x:c>
      <x:c r="E54" s="21" t="n">
        <x:v>53926.2161683983</x:v>
      </x:c>
      <x:c r="F54" s="21" t="n">
        <x:v>571360.3883536551</x:v>
      </x:c>
      <x:c r="G54" s="22" t="n">
        <x:v>62.62441317995757</x:v>
      </x:c>
      <x:c r="H54" s="22" t="n">
        <x:v>40.61788330444518</x:v>
      </x:c>
      <x:c r="I54" s="22" t="n">
        <x:v>22.006529875512395</x:v>
      </x:c>
      <x:c r="J54" s="22" t="n">
        <x:v>5.400879561689659</x:v>
      </x:c>
      <x:c r="K54" s="22" t="n">
        <x:v>57.223533618267915</x:v>
      </x:c>
    </x:row>
    <x:row r="55" ht="19" customHeight="1">
      <x:c r="A55" s="20" t="str">
        <x:v>2020-III</x:v>
      </x:c>
      <x:c r="B55" s="21" t="n">
        <x:v>663509.0112971612</x:v>
      </x:c>
      <x:c r="C55" s="21" t="n">
        <x:v>428621.8980995959</x:v>
      </x:c>
      <x:c r="D55" s="21" t="n">
        <x:v>234887.11319756537</x:v>
      </x:c>
      <x:c r="E55" s="21" t="n">
        <x:v>50603.70598668677</x:v>
      </x:c>
      <x:c r="F55" s="21" t="n">
        <x:v>612905.3053104745</x:v>
      </x:c>
      <x:c r="G55" s="22" t="n">
        <x:v>66.45250701293898</x:v>
      </x:c>
      <x:c r="H55" s="22" t="n">
        <x:v>42.92782645661179</x:v>
      </x:c>
      <x:c r="I55" s="22" t="n">
        <x:v>23.524680556327183</x:v>
      </x:c>
      <x:c r="J55" s="22" t="n">
        <x:v>5.0681197537722</x:v>
      </x:c>
      <x:c r="K55" s="22" t="n">
        <x:v>61.38438725916677</x:v>
      </x:c>
    </x:row>
    <x:row r="56" ht="19" customHeight="1">
      <x:c r="A56" s="20" t="str">
        <x:v>2020-IV</x:v>
      </x:c>
      <x:c r="B56" s="21" t="n">
        <x:v>649352.7605691697</x:v>
      </x:c>
      <x:c r="C56" s="21" t="n">
        <x:v>419606.8410258654</x:v>
      </x:c>
      <x:c r="D56" s="21" t="n">
        <x:v>229745.9195433042</x:v>
      </x:c>
      <x:c r="E56" s="21" t="n">
        <x:v>43709.17332988077</x:v>
      </x:c>
      <x:c r="F56" s="21" t="n">
        <x:v>605643.5872392888</x:v>
      </x:c>
      <x:c r="G56" s="22" t="n">
        <x:v>65.03471413482919</x:v>
      </x:c>
      <x:c r="H56" s="22" t="n">
        <x:v>42.02494023620775</x:v>
      </x:c>
      <x:c r="I56" s="22" t="n">
        <x:v>23.009773898621436</x:v>
      </x:c>
      <x:c r="J56" s="22" t="n">
        <x:v>4.377610699747995</x:v>
      </x:c>
      <x:c r="K56" s="22" t="n">
        <x:v>60.65710343508118</x:v>
      </x:c>
    </x:row>
    <x:row r="57" ht="19" customHeight="1">
      <x:c r="A57" s="20" t="str">
        <x:v>2021-I</x:v>
      </x:c>
      <x:c r="B57" s="21" t="n">
        <x:v>681951.4930642197</x:v>
      </x:c>
      <x:c r="C57" s="21" t="n">
        <x:v>431811.33347063884</x:v>
      </x:c>
      <x:c r="D57" s="21" t="n">
        <x:v>250140.15959358084</x:v>
      </x:c>
      <x:c r="E57" s="21" t="n">
        <x:v>43315.82693969567</x:v>
      </x:c>
      <x:c r="F57" s="21" t="n">
        <x:v>638635.666124524</x:v>
      </x:c>
      <x:c r="G57" s="22" t="n">
        <x:v>57.180282724139985</x:v>
      </x:c>
      <x:c r="H57" s="22" t="n">
        <x:v>36.206525511652266</x:v>
      </x:c>
      <x:c r="I57" s="22" t="n">
        <x:v>20.973757212487723</x:v>
      </x:c>
      <x:c r="J57" s="22" t="n">
        <x:v>3.631946342272287</x:v>
      </x:c>
      <x:c r="K57" s="22" t="n">
        <x:v>53.548336381867706</x:v>
      </x:c>
    </x:row>
    <x:row r="58" ht="19" customHeight="1">
      <x:c r="A58" s="20" t="str">
        <x:v>2021-II</x:v>
      </x:c>
      <x:c r="B58" s="21" t="n">
        <x:v>712180.6020982782</x:v>
      </x:c>
      <x:c r="C58" s="21" t="n">
        <x:v>449403.07067243784</x:v>
      </x:c>
      <x:c r="D58" s="21" t="n">
        <x:v>262777.53142584034</x:v>
      </x:c>
      <x:c r="E58" s="21" t="n">
        <x:v>50214.64567203786</x:v>
      </x:c>
      <x:c r="F58" s="21" t="n">
        <x:v>661965.9564262403</x:v>
      </x:c>
      <x:c r="G58" s="22" t="n">
        <x:v>59.71493367607147</x:v>
      </x:c>
      <x:c r="H58" s="22" t="n">
        <x:v>37.681557851984586</x:v>
      </x:c>
      <x:c r="I58" s="22" t="n">
        <x:v>22.033375824086882</x:v>
      </x:c>
      <x:c r="J58" s="22" t="n">
        <x:v>4.2103986362989705</x:v>
      </x:c>
      <x:c r="K58" s="22" t="n">
        <x:v>55.50453503977249</x:v>
      </x:c>
    </x:row>
    <x:row r="59" ht="19" customHeight="1">
      <x:c r="A59" s="20" t="str">
        <x:v>2021-III</x:v>
      </x:c>
      <x:c r="B59" s="21" t="n">
        <x:v>731123.2635580031</x:v>
      </x:c>
      <x:c r="C59" s="21" t="n">
        <x:v>463261.0292400728</x:v>
      </x:c>
      <x:c r="D59" s="21" t="n">
        <x:v>267862.2343179303</x:v>
      </x:c>
      <x:c r="E59" s="21" t="n">
        <x:v>59254.10008592671</x:v>
      </x:c>
      <x:c r="F59" s="21" t="n">
        <x:v>671869.1634720764</x:v>
      </x:c>
      <x:c r="G59" s="22" t="n">
        <x:v>61.30323834118457</x:v>
      </x:c>
      <x:c r="H59" s="22" t="n">
        <x:v>38.84352024511064</x:v>
      </x:c>
      <x:c r="I59" s="22" t="n">
        <x:v>22.459718096073924</x:v>
      </x:c>
      <x:c r="J59" s="22" t="n">
        <x:v>4.968338994689629</x:v>
      </x:c>
      <x:c r="K59" s="22" t="n">
        <x:v>56.334899346494936</x:v>
      </x:c>
    </x:row>
    <x:row r="60" ht="19" customHeight="1">
      <x:c r="A60" s="20" t="str">
        <x:v>2021-IV</x:v>
      </x:c>
      <x:c r="B60" s="21" t="n">
        <x:v>751004.4554713251</x:v>
      </x:c>
      <x:c r="C60" s="21" t="n">
        <x:v>458597.6471939692</x:v>
      </x:c>
      <x:c r="D60" s="21" t="n">
        <x:v>292406.80827735586</x:v>
      </x:c>
      <x:c r="E60" s="21" t="n">
        <x:v>34842.80557753076</x:v>
      </x:c>
      <x:c r="F60" s="21" t="n">
        <x:v>716161.6498937943</x:v>
      </x:c>
      <x:c r="G60" s="22" t="n">
        <x:v>62.970236926947</x:v>
      </x:c>
      <x:c r="H60" s="22" t="n">
        <x:v>38.452504892026326</x:v>
      </x:c>
      <x:c r="I60" s="22" t="n">
        <x:v>24.517732034920677</x:v>
      </x:c>
      <x:c r="J60" s="22" t="n">
        <x:v>2.9215002739759863</x:v>
      </x:c>
      <x:c r="K60" s="22" t="n">
        <x:v>60.048736652971016</x:v>
      </x:c>
    </x:row>
    <x:row r="61" ht="19" customHeight="1">
      <x:c r="A61" s="20" t="str">
        <x:v>2022-I</x:v>
      </x:c>
      <x:c r="B61" s="21" t="n">
        <x:v>759466.0943739067</x:v>
      </x:c>
      <x:c r="C61" s="21" t="n">
        <x:v>485126.9443307029</x:v>
      </x:c>
      <x:c r="D61" s="21" t="n">
        <x:v>274339.15004320384</x:v>
      </x:c>
      <x:c r="E61" s="21" t="n">
        <x:v>38405.15098272443</x:v>
      </x:c>
      <x:c r="F61" s="21" t="n">
        <x:v>721060.9433911822</x:v>
      </x:c>
      <x:c r="G61" s="22" t="n">
        <x:v>51.62650072762333</x:v>
      </x:c>
      <x:c r="H61" s="22" t="n">
        <x:v>32.97764933815222</x:v>
      </x:c>
      <x:c r="I61" s="22" t="n">
        <x:v>18.648851389471112</x:v>
      </x:c>
      <x:c r="J61" s="22" t="n">
        <x:v>2.6106808056897344</x:v>
      </x:c>
      <x:c r="K61" s="22" t="n">
        <x:v>49.0158199219336</x:v>
      </x:c>
    </x:row>
    <x:row r="62" ht="19" customHeight="1">
      <x:c r="A62" s="20" t="str">
        <x:v>2022-II</x:v>
      </x:c>
      <x:c r="B62" s="21" t="n">
        <x:v>795674.860686559</x:v>
      </x:c>
      <x:c r="C62" s="21" t="n">
        <x:v>493663.8014657085</x:v>
      </x:c>
      <x:c r="D62" s="21" t="n">
        <x:v>302011.05922085047</x:v>
      </x:c>
      <x:c r="E62" s="21" t="n">
        <x:v>36045.16993585336</x:v>
      </x:c>
      <x:c r="F62" s="21" t="n">
        <x:v>759629.6907507055</x:v>
      </x:c>
      <x:c r="G62" s="22" t="n">
        <x:v>54.08787710009659</x:v>
      </x:c>
      <x:c r="H62" s="22" t="n">
        <x:v>33.557962355885174</x:v>
      </x:c>
      <x:c r="I62" s="22" t="n">
        <x:v>20.529914744211418</x:v>
      </x:c>
      <x:c r="J62" s="22" t="n">
        <x:v>2.450255522538802</x:v>
      </x:c>
      <x:c r="K62" s="22" t="n">
        <x:v>51.637621577557795</x:v>
      </x:c>
    </x:row>
    <x:row r="63" ht="19" customHeight="1">
      <x:c r="A63" s="20" t="str">
        <x:v>2022-III</x:v>
      </x:c>
      <x:c r="B63" s="21" t="n">
        <x:v>848502.7194943251</x:v>
      </x:c>
      <x:c r="C63" s="21" t="n">
        <x:v>516025.2046561855</x:v>
      </x:c>
      <x:c r="D63" s="21" t="n">
        <x:v>332477.51483813964</x:v>
      </x:c>
      <x:c r="E63" s="21" t="n">
        <x:v>45766.176728317274</x:v>
      </x:c>
      <x:c r="F63" s="21" t="n">
        <x:v>802736.5427660078</x:v>
      </x:c>
      <x:c r="G63" s="22" t="n">
        <x:v>57.67897551960707</x:v>
      </x:c>
      <x:c r="H63" s="22" t="n">
        <x:v>35.07803152900021</x:v>
      </x:c>
      <x:c r="I63" s="22" t="n">
        <x:v>22.600943990606865</x:v>
      </x:c>
      <x:c r="J63" s="22" t="n">
        <x:v>3.1110639088013876</x:v>
      </x:c>
      <x:c r="K63" s="22" t="n">
        <x:v>54.56791161080568</x:v>
      </x:c>
    </x:row>
    <x:row r="64" ht="19" customHeight="1">
      <x:c r="A64" s="20" t="str">
        <x:v>2022-IV</x:v>
      </x:c>
      <x:c r="B64" s="21" t="n">
        <x:v>894136.5870392654</x:v>
      </x:c>
      <x:c r="C64" s="21" t="n">
        <x:v>528666.31351661</x:v>
      </x:c>
      <x:c r="D64" s="21" t="n">
        <x:v>365470.2735226555</x:v>
      </x:c>
      <x:c r="E64" s="21" t="n">
        <x:v>46747.52133688322</x:v>
      </x:c>
      <x:c r="F64" s="21" t="n">
        <x:v>847389.0657023822</x:v>
      </x:c>
      <x:c r="G64" s="22" t="n">
        <x:v>60.781045399310266</x:v>
      </x:c>
      <x:c r="H64" s="22" t="n">
        <x:v>35.93734074716704</x:v>
      </x:c>
      <x:c r="I64" s="22" t="n">
        <x:v>24.843704652143224</x:v>
      </x:c>
      <x:c r="J64" s="22" t="n">
        <x:v>3.177773125346394</x:v>
      </x:c>
      <x:c r="K64" s="22" t="n">
        <x:v>57.603272273963874</x:v>
      </x:c>
    </x:row>
    <x:row r="65" ht="19" customHeight="1">
      <x:c r="A65" s="20" t="str">
        <x:v>2023-I</x:v>
      </x:c>
      <x:c r="B65" s="21" t="n">
        <x:v>905515.6706648518</x:v>
      </x:c>
      <x:c r="C65" s="21" t="n">
        <x:v>549187.0062090417</x:v>
      </x:c>
      <x:c r="D65" s="21" t="n">
        <x:v>356328.66445581004</x:v>
      </x:c>
      <x:c r="E65" s="21" t="n">
        <x:v>54483.89794627852</x:v>
      </x:c>
      <x:c r="F65" s="21" t="n">
        <x:v>851031.7727185732</x:v>
      </x:c>
      <x:c r="G65" s="22" t="n">
        <x:v>57.05113852475128</x:v>
      </x:c>
      <x:c r="H65" s="22" t="n">
        <x:v>34.60099585490436</x:v>
      </x:c>
      <x:c r="I65" s="22" t="n">
        <x:v>22.450142669846915</x:v>
      </x:c>
      <x:c r="J65" s="22" t="n">
        <x:v>3.432705263752429</x:v>
      </x:c>
      <x:c r="K65" s="22" t="n">
        <x:v>53.61843326099885</x:v>
      </x:c>
    </x:row>
    <x:row r="66" ht="19" customHeight="1">
      <x:c r="A66" s="20" t="str">
        <x:v>2023-II</x:v>
      </x:c>
      <x:c r="B66" s="21" t="n">
        <x:v>892079.4307560113</x:v>
      </x:c>
      <x:c r="C66" s="21" t="n">
        <x:v>570810.5929309033</x:v>
      </x:c>
      <x:c r="D66" s="21" t="n">
        <x:v>321268.837825108</x:v>
      </x:c>
      <x:c r="E66" s="21" t="n">
        <x:v>70959.24585099297</x:v>
      </x:c>
      <x:c r="F66" s="21" t="n">
        <x:v>821120.1849050184</x:v>
      </x:c>
      <x:c r="G66" s="22" t="n">
        <x:v>56.204601232107606</x:v>
      </x:c>
      <x:c r="H66" s="22" t="n">
        <x:v>35.96336901026359</x:v>
      </x:c>
      <x:c r="I66" s="22" t="n">
        <x:v>20.241232221844015</x:v>
      </x:c>
      <x:c r="J66" s="22" t="n">
        <x:v>4.470718614603895</x:v>
      </x:c>
      <x:c r="K66" s="22" t="n">
        <x:v>51.73388261750371</x:v>
      </x:c>
    </x:row>
    <x:row r="67" ht="19" customHeight="1">
      <x:c r="A67" s="20" t="str">
        <x:v>2023-III</x:v>
      </x:c>
      <x:c r="B67" s="21" t="n">
        <x:v>892602.2072648192</x:v>
      </x:c>
      <x:c r="C67" s="21" t="n">
        <x:v>580264.1642363047</x:v>
      </x:c>
      <x:c r="D67" s="21" t="n">
        <x:v>312338.04302851454</x:v>
      </x:c>
      <x:c r="E67" s="21" t="n">
        <x:v>71926.8225649666</x:v>
      </x:c>
      <x:c r="F67" s="21" t="n">
        <x:v>820675.3846998527</x:v>
      </x:c>
      <x:c r="G67" s="22" t="n">
        <x:v>56.23753826013229</x:v>
      </x:c>
      <x:c r="H67" s="22" t="n">
        <x:v>36.55898212174301</x:v>
      </x:c>
      <x:c r="I67" s="22" t="n">
        <x:v>19.678556138389283</x:v>
      </x:c>
      <x:c r="J67" s="22" t="n">
        <x:v>4.5316798491032415</x:v>
      </x:c>
      <x:c r="K67" s="22" t="n">
        <x:v>51.705858411029055</x:v>
      </x:c>
    </x:row>
    <x:row r="68" ht="19" customHeight="1">
      <x:c r="A68" s="20" t="str">
        <x:v>2023-IV</x:v>
      </x:c>
      <x:c r="B68" s="21" t="n">
        <x:v>891882.2892345265</x:v>
      </x:c>
      <x:c r="C68" s="21" t="n">
        <x:v>585174.5935160515</x:v>
      </x:c>
      <x:c r="D68" s="21" t="n">
        <x:v>306707.6957184749</x:v>
      </x:c>
      <x:c r="E68" s="21" t="n">
        <x:v>45241.21373851382</x:v>
      </x:c>
      <x:c r="F68" s="21" t="n">
        <x:v>846641.0754960126</x:v>
      </x:c>
      <x:c r="G68" s="22" t="n">
        <x:v>56.19218052132857</x:v>
      </x:c>
      <x:c r="H68" s="22" t="n">
        <x:v>36.868358966485125</x:v>
      </x:c>
      <x:c r="I68" s="22" t="n">
        <x:v>19.32382155484344</x:v>
      </x:c>
      <x:c r="J68" s="22" t="n">
        <x:v>2.850378889775318</x:v>
      </x:c>
      <x:c r="K68" s="22" t="n">
        <x:v>53.34180163155325</x:v>
      </x:c>
    </x:row>
    <x:row r="69" ht="19" customHeight="1">
      <x:c r="A69" s="20" t="str">
        <x:v>2024-I</x:v>
      </x:c>
      <x:c r="B69" s="21" t="n">
        <x:v>916946.4185516567</x:v>
      </x:c>
      <x:c r="C69" s="21" t="n">
        <x:v>610217.3521566427</x:v>
      </x:c>
      <x:c r="D69" s="21" t="n">
        <x:v>306729.066395014</x:v>
      </x:c>
      <x:c r="E69" s="21" t="n">
        <x:v>52269.69269111518</x:v>
      </x:c>
      <x:c r="F69" s="21" t="n">
        <x:v>864676.7258605415</x:v>
      </x:c>
      <x:c r="G69" s="22" t="n">
        <x:v>53.518814891803785</x:v>
      </x:c>
      <x:c r="H69" s="22" t="n">
        <x:v>35.616159083125524</x:v>
      </x:c>
      <x:c r="I69" s="22" t="n">
        <x:v>17.902655808678265</x:v>
      </x:c>
      <x:c r="J69" s="22" t="n">
        <x:v>3.0507911378353554</x:v>
      </x:c>
      <x:c r="K69" s="22" t="n">
        <x:v>50.46802375396844</x:v>
      </x:c>
    </x:row>
    <x:row r="70" ht="19" customHeight="1">
      <x:c r="A70" s="20" t="str">
        <x:v>2024-II</x:v>
      </x:c>
      <x:c r="B70" s="21" t="n">
        <x:v>979835.3460537328</x:v>
      </x:c>
      <x:c r="C70" s="21" t="n">
        <x:v>649584.5020901477</x:v>
      </x:c>
      <x:c r="D70" s="21" t="n">
        <x:v>330250.84396358515</x:v>
      </x:c>
      <x:c r="E70" s="21" t="n">
        <x:v>46937.931082095136</x:v>
      </x:c>
      <x:c r="F70" s="21" t="n">
        <x:v>932897.4149716378</x:v>
      </x:c>
      <x:c r="G70" s="22" t="n">
        <x:v>57.1894119971875</x:v>
      </x:c>
      <x:c r="H70" s="22" t="n">
        <x:v>37.913875904395205</x:v>
      </x:c>
      <x:c r="I70" s="22" t="n">
        <x:v>19.275536092792294</x:v>
      </x:c>
      <x:c r="J70" s="22" t="n">
        <x:v>2.7395956777439276</x:v>
      </x:c>
      <x:c r="K70" s="22" t="n">
        <x:v>54.44981631944357</x:v>
      </x:c>
    </x:row>
    <x:row r="71" ht="19" customHeight="1">
      <x:c r="A71" s="20" t="str">
        <x:v>2024-III</x:v>
      </x:c>
      <x:c r="B71" s="21" t="n">
        <x:v>1002016.8795461527</x:v>
      </x:c>
      <x:c r="C71" s="21" t="n">
        <x:v>669063.4345694982</x:v>
      </x:c>
      <x:c r="D71" s="21" t="n">
        <x:v>332953.4449766544</x:v>
      </x:c>
      <x:c r="E71" s="21" t="n">
        <x:v>50206.38349935448</x:v>
      </x:c>
      <x:c r="F71" s="21" t="n">
        <x:v>951810.4960467982</x:v>
      </x:c>
      <x:c r="G71" s="22" t="n">
        <x:v>58.48406712749737</x:v>
      </x:c>
      <x:c r="H71" s="22" t="n">
        <x:v>39.05079008014274</x:v>
      </x:c>
      <x:c r="I71" s="22" t="n">
        <x:v>19.433277047354633</x:v>
      </x:c>
      <x:c r="J71" s="22" t="n">
        <x:v>2.9303633129763855</x:v>
      </x:c>
      <x:c r="K71" s="22" t="n">
        <x:v>55.553703814520986</x:v>
      </x:c>
    </x:row>
    <x:row r="72" ht="19" customHeight="1">
      <x:c r="A72" s="20" t="str">
        <x:v>2024-IV</x:v>
      </x:c>
      <x:c r="B72" s="21" t="n">
        <x:v>1050873.6901427954</x:v>
      </x:c>
      <x:c r="C72" s="21" t="n">
        <x:v>690665.5209633012</x:v>
      </x:c>
      <x:c r="D72" s="21" t="n">
        <x:v>360208.1691794943</x:v>
      </x:c>
      <x:c r="E72" s="21" t="n">
        <x:v>39530.96266685083</x:v>
      </x:c>
      <x:c r="F72" s="21" t="n">
        <x:v>1011342.7274759447</x:v>
      </x:c>
      <x:c r="G72" s="22" t="n">
        <x:v>61.33566079712065</x:v>
      </x:c>
      <x:c r="H72" s="22" t="n">
        <x:v>40.31162499873353</x:v>
      </x:c>
      <x:c r="I72" s="22" t="n">
        <x:v>21.02403579838713</x:v>
      </x:c>
      <x:c r="J72" s="22" t="n">
        <x:v>2.3072779724727277</x:v>
      </x:c>
      <x:c r="K72" s="22" t="n">
        <x:v>59.02838282464793</x:v>
      </x:c>
    </x:row>
    <x:row r="73" ht="19" customHeight="1">
      <x:c r="A73" s="20" t="str">
        <x:v>2025-I</x:v>
      </x:c>
      <x:c r="B73" s="21" t="n">
        <x:v>1062970.0671247293</x:v>
      </x:c>
      <x:c r="C73" s="21" t="n">
        <x:v>722626.243494752</x:v>
      </x:c>
      <x:c r="D73" s="21" t="n">
        <x:v>340343.8236299773</x:v>
      </x:c>
      <x:c r="E73" s="21" t="n">
        <x:v>33111.61481855037</x:v>
      </x:c>
      <x:c r="F73" s="21" t="n">
        <x:v>1029858.4523061789</x:v>
      </x:c>
      <x:c r="G73" s="22" t="n">
        <x:v>57.3355687276236</x:v>
      </x:c>
      <x:c r="H73" s="22" t="n">
        <x:v>38.977754811430785</x:v>
      </x:c>
      <x:c r="I73" s="22" t="n">
        <x:v>18.357813916192818</x:v>
      </x:c>
      <x:c r="J73" s="22" t="n">
        <x:v>1.7860082102282069</x:v>
      </x:c>
      <x:c r="K73" s="22" t="n">
        <x:v>55.54956051739539</x:v>
      </x:c>
    </x:row>
    <x:row r="74" ht="19" customHeight="1">
      <x:c r="A74" s="20" t="str">
        <x:v>2025-II</x:v>
      </x:c>
      <x:c r="B74" s="21" t="n">
        <x:v>1098314.8988937025</x:v>
      </x:c>
      <x:c r="C74" s="21" t="n">
        <x:v>755026.2440838937</x:v>
      </x:c>
      <x:c r="D74" s="21" t="n">
        <x:v>343288.65480980877</x:v>
      </x:c>
      <x:c r="E74" s="21" t="n">
        <x:v>44579.70591721791</x:v>
      </x:c>
      <x:c r="F74" s="21" t="n">
        <x:v>1053735.1929764845</x:v>
      </x:c>
      <x:c r="G74" s="22" t="n">
        <x:v>59.24203448214655</x:v>
      </x:c>
      <x:c r="H74" s="22" t="n">
        <x:v>40.72537924414757</x:v>
      </x:c>
      <x:c r="I74" s="22" t="n">
        <x:v>18.51665523799898</x:v>
      </x:c>
      <x:c r="J74" s="22" t="n">
        <x:v>2.404585859494361</x:v>
      </x:c>
      <x:c r="K74" s="22" t="n">
        <x:v>56.83744862265219</x:v>
      </x:c>
    </x:row>
    <x:row r="75" ht="19" customHeight="1">
      <x:c r="A75" s="20" t="str">
        <x:v>2025-III</x:v>
      </x:c>
      <x:c r="B75" s="21" t="n">
        <x:v>1179159.5866576135</x:v>
      </x:c>
      <x:c r="C75" s="21" t="n">
        <x:v>812108.7181578665</x:v>
      </x:c>
      <x:c r="D75" s="21" t="n">
        <x:v>367050.86849974695</x:v>
      </x:c>
      <x:c r="E75" s="21" t="n">
        <x:v>134745.7105405237</x:v>
      </x:c>
      <x:c r="F75" s="21" t="n">
        <x:v>1044413.8761170898</x:v>
      </x:c>
      <x:c r="G75" s="22" t="n">
        <x:v>63.60271809395242</x:v>
      </x:c>
      <x:c r="H75" s="22" t="n">
        <x:v>43.80435222432183</x:v>
      </x:c>
      <x:c r="I75" s="22" t="n">
        <x:v>19.798365869630587</x:v>
      </x:c>
      <x:c r="J75" s="22" t="n">
        <x:v>7.268052211805259</x:v>
      </x:c>
      <x:c r="K75" s="22" t="n">
        <x:v>56.334665882147156</x:v>
      </x:c>
    </x:row>
    <x:row r="76" ht="19" customHeight="1">
      <x:c r="A76" s="20" t="str">
        <x:v>2025-IV</x:v>
      </x:c>
      <x:c r="B76" s="21" t="n">
        <x:v>1194794.7355827584</x:v>
      </x:c>
      <x:c r="C76" s="21" t="n">
        <x:v>840707.7967706049</x:v>
      </x:c>
      <x:c r="D76" s="21" t="n">
        <x:v>354086.93881215353</x:v>
      </x:c>
      <x:c r="E76" s="21" t="n">
        <x:v>109809.7173212385</x:v>
      </x:c>
      <x:c r="F76" s="21" t="n">
        <x:v>1084985.01826152</x:v>
      </x:c>
      <x:c r="G76" s="22" t="n">
        <x:v>64.44606277833202</x:v>
      </x:c>
      <x:c r="H76" s="22" t="n">
        <x:v>45.34695863259331</x:v>
      </x:c>
      <x:c r="I76" s="22" t="n">
        <x:v>19.099104145738718</x:v>
      </x:c>
      <x:c r="J76" s="22" t="n">
        <x:v>5.923029057123971</x:v>
      </x:c>
      <x:c r="K76" s="22" t="n">
        <x:v>58.52303372120805</x:v>
      </x:c>
    </x:row>
    <x:row r="77" ht="19" customHeight="1">
      <x:c r="A77" s="20" t="str">
        <x:v>2026-I</x:v>
      </x:c>
      <x:c r="B77" s="21" t="n">
        <x:v>1223336.2748923749</x:v>
      </x:c>
      <x:c r="C77" s="21" t="n">
        <x:v>873758.0151045278</x:v>
      </x:c>
      <x:c r="D77" s="21" t="n">
        <x:v>349578.25978784694</x:v>
      </x:c>
      <x:c r="E77" s="21" t="n">
        <x:v>114104.05827250004</x:v>
      </x:c>
      <x:c r="F77" s="21" t="n">
        <x:v>1109232.2166198748</x:v>
      </x:c>
      <x:c r="G77" s="22" t="n">
        <x:v>61.212493052084795</x:v>
      </x:c>
      <x:c r="H77" s="22" t="n">
        <x:v>43.720526830200264</x:v>
      </x:c>
      <x:c r="I77" s="22" t="n">
        <x:v>17.491966221884535</x:v>
      </x:c>
      <x:c r="J77" s="22" t="n">
        <x:v>5.709463552721488</x:v>
      </x:c>
      <x:c r="K77" s="22" t="n">
        <x:v>55.50302949936331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6" hidden="0" customWidth="1"/>
    <x:col min="3" max="3" width="26" hidden="0" customWidth="1"/>
  </x:cols>
  <x:sheetData>
    <x:row r="1">
      <x:c r="A1" s="23" t="str">
        <x:v>Periodo</x:v>
      </x:c>
      <x:c r="B1" s="19" t="str">
        <x:v>PIB trimestral corriente (COP miles de millones)</x:v>
      </x:c>
      <x:c r="C1" s="19" t="str">
        <x:v>PIB móvil 4 trimestres (COP miles de millones)</x:v>
      </x:c>
    </x:row>
    <x:row r="2" ht="19" customHeight="1">
      <x:c r="A2" s="20" t="str">
        <x:v>2005-I</x:v>
      </x:c>
      <x:c r="B2" s="21" t="n">
        <x:v>79448.8109276074</x:v>
      </x:c>
      <x:c r="C2" s="21"/>
    </x:row>
    <x:row r="3" ht="19" customHeight="1">
      <x:c r="A3" s="20" t="str">
        <x:v>2005-II</x:v>
      </x:c>
      <x:c r="B3" s="21" t="n">
        <x:v>81415.84237372417</x:v>
      </x:c>
      <x:c r="C3" s="21"/>
    </x:row>
    <x:row r="4" ht="19" customHeight="1">
      <x:c r="A4" s="20" t="str">
        <x:v>2005-III</x:v>
      </x:c>
      <x:c r="B4" s="21" t="n">
        <x:v>86573.26899897949</x:v>
      </x:c>
      <x:c r="C4" s="21"/>
    </x:row>
    <x:row r="5" ht="19" customHeight="1">
      <x:c r="A5" s="20" t="str">
        <x:v>2005-IV</x:v>
      </x:c>
      <x:c r="B5" s="21" t="n">
        <x:v>90520.0776996878</x:v>
      </x:c>
      <x:c r="C5" s="21" t="n">
        <x:f>SUM(B2:B5)</x:f>
        <x:v>337957.99999999884</x:v>
      </x:c>
    </x:row>
    <x:row r="6" ht="19" customHeight="1">
      <x:c r="A6" s="20" t="str">
        <x:v>2006-I</x:v>
      </x:c>
      <x:c r="B6" s="21" t="n">
        <x:v>87868.51106923689</x:v>
      </x:c>
      <x:c r="C6" s="21" t="n">
        <x:f>SUM(B3:B6)</x:f>
        <x:v>346377.70014162833</x:v>
      </x:c>
    </x:row>
    <x:row r="7" ht="19" customHeight="1">
      <x:c r="A7" s="20" t="str">
        <x:v>2006-II</x:v>
      </x:c>
      <x:c r="B7" s="21" t="n">
        <x:v>90402.55430525947</x:v>
      </x:c>
      <x:c r="C7" s="21" t="n">
        <x:f>SUM(B4:B7)</x:f>
        <x:v>355364.41207316366</x:v>
      </x:c>
    </x:row>
    <x:row r="8" ht="19" customHeight="1">
      <x:c r="A8" s="20" t="str">
        <x:v>2006-III</x:v>
      </x:c>
      <x:c r="B8" s="21" t="n">
        <x:v>99438.6713170231</x:v>
      </x:c>
      <x:c r="C8" s="21" t="n">
        <x:f>SUM(B5:B8)</x:f>
        <x:v>368229.8143912073</x:v>
      </x:c>
    </x:row>
    <x:row r="9" ht="19" customHeight="1">
      <x:c r="A9" s="20" t="str">
        <x:v>2006-IV</x:v>
      </x:c>
      <x:c r="B9" s="21" t="n">
        <x:v>103894.26330847913</x:v>
      </x:c>
      <x:c r="C9" s="21" t="n">
        <x:f>SUM(B6:B9)</x:f>
        <x:v>381603.9999999986</x:v>
      </x:c>
    </x:row>
    <x:row r="10" ht="19" customHeight="1">
      <x:c r="A10" s="20" t="str">
        <x:v>2007-I</x:v>
      </x:c>
      <x:c r="B10" s="21" t="n">
        <x:v>101106.08292371134</x:v>
      </x:c>
      <x:c r="C10" s="21" t="n">
        <x:f>SUM(B7:B10)</x:f>
        <x:v>394841.57185447303</x:v>
      </x:c>
    </x:row>
    <x:row r="11" ht="19" customHeight="1">
      <x:c r="A11" s="20" t="str">
        <x:v>2007-II</x:v>
      </x:c>
      <x:c r="B11" s="21" t="n">
        <x:v>101302.33315857418</x:v>
      </x:c>
      <x:c r="C11" s="21" t="n">
        <x:f>SUM(B8:B11)</x:f>
        <x:v>405741.35070778773</x:v>
      </x:c>
    </x:row>
    <x:row r="12" ht="19" customHeight="1">
      <x:c r="A12" s="20" t="str">
        <x:v>2007-III</x:v>
      </x:c>
      <x:c r="B12" s="21" t="n">
        <x:v>110317.74761458249</x:v>
      </x:c>
      <x:c r="C12" s="21" t="n">
        <x:f>SUM(B9:B12)</x:f>
        <x:v>416620.42700534716</x:v>
      </x:c>
    </x:row>
    <x:row r="13" ht="19" customHeight="1">
      <x:c r="A13" s="20" t="str">
        <x:v>2007-IV</x:v>
      </x:c>
      <x:c r="B13" s="21" t="n">
        <x:v>115779.8363031305</x:v>
      </x:c>
      <x:c r="C13" s="21" t="n">
        <x:f>SUM(B10:B13)</x:f>
        <x:v>428505.9999999985</x:v>
      </x:c>
    </x:row>
    <x:row r="14" ht="19" customHeight="1">
      <x:c r="A14" s="20" t="str">
        <x:v>2008-I</x:v>
      </x:c>
      <x:c r="B14" s="21" t="n">
        <x:v>112633.35565935708</x:v>
      </x:c>
      <x:c r="C14" s="21" t="n">
        <x:f>SUM(B11:B14)</x:f>
        <x:v>440033.27273564425</x:v>
      </x:c>
    </x:row>
    <x:row r="15" ht="19" customHeight="1">
      <x:c r="A15" s="20" t="str">
        <x:v>2008-II</x:v>
      </x:c>
      <x:c r="B15" s="21" t="n">
        <x:v>113643.57719880839</x:v>
      </x:c>
      <x:c r="C15" s="21" t="n">
        <x:f>SUM(B12:B15)</x:f>
        <x:v>452374.51677587844</x:v>
      </x:c>
    </x:row>
    <x:row r="16" ht="19" customHeight="1">
      <x:c r="A16" s="20" t="str">
        <x:v>2008-III</x:v>
      </x:c>
      <x:c r="B16" s="21" t="n">
        <x:v>124382.14988958002</x:v>
      </x:c>
      <x:c r="C16" s="21" t="n">
        <x:f>SUM(B13:B16)</x:f>
        <x:v>466438.919050876</x:v>
      </x:c>
    </x:row>
    <x:row r="17" ht="19" customHeight="1">
      <x:c r="A17" s="20" t="str">
        <x:v>2008-IV</x:v>
      </x:c>
      <x:c r="B17" s="21" t="n">
        <x:v>125894.91725225301</x:v>
      </x:c>
      <x:c r="C17" s="21" t="n">
        <x:f>SUM(B14:B17)</x:f>
        <x:v>476553.9999999985</x:v>
      </x:c>
    </x:row>
    <x:row r="18" ht="19" customHeight="1">
      <x:c r="A18" s="20" t="str">
        <x:v>2009-I</x:v>
      </x:c>
      <x:c r="B18" s="21" t="n">
        <x:v>118659.55621642762</x:v>
      </x:c>
      <x:c r="C18" s="21" t="n">
        <x:f>SUM(B15:B18)</x:f>
        <x:v>482580.20055706904</x:v>
      </x:c>
    </x:row>
    <x:row r="19" ht="19" customHeight="1">
      <x:c r="A19" s="20" t="str">
        <x:v>2009-II</x:v>
      </x:c>
      <x:c r="B19" s="21" t="n">
        <x:v>120781.0373518233</x:v>
      </x:c>
      <x:c r="C19" s="21" t="n">
        <x:f>SUM(B16:B19)</x:f>
        <x:v>489717.6607100839</x:v>
      </x:c>
    </x:row>
    <x:row r="20" ht="19" customHeight="1">
      <x:c r="A20" s="20" t="str">
        <x:v>2009-III</x:v>
      </x:c>
      <x:c r="B20" s="21" t="n">
        <x:v>129063.44381173846</x:v>
      </x:c>
      <x:c r="C20" s="21" t="n">
        <x:f>SUM(B17:B20)</x:f>
        <x:v>494398.9546322424</x:v>
      </x:c>
    </x:row>
    <x:row r="21" ht="19" customHeight="1">
      <x:c r="A21" s="20" t="str">
        <x:v>2009-IV</x:v>
      </x:c>
      <x:c r="B21" s="21" t="n">
        <x:v>133069.9626200086</x:v>
      </x:c>
      <x:c r="C21" s="21" t="n">
        <x:f>SUM(B18:B21)</x:f>
        <x:v>501573.999999998</x:v>
      </x:c>
    </x:row>
    <x:row r="22" ht="19" customHeight="1">
      <x:c r="A22" s="20" t="str">
        <x:v>2010-I</x:v>
      </x:c>
      <x:c r="B22" s="21" t="n">
        <x:v>128913.76398732381</x:v>
      </x:c>
      <x:c r="C22" s="21" t="n">
        <x:f>SUM(B19:B22)</x:f>
        <x:v>511828.2077708941</x:v>
      </x:c>
    </x:row>
    <x:row r="23" ht="19" customHeight="1">
      <x:c r="A23" s="20" t="str">
        <x:v>2010-II</x:v>
      </x:c>
      <x:c r="B23" s="21" t="n">
        <x:v>131337.80235517237</x:v>
      </x:c>
      <x:c r="C23" s="21" t="n">
        <x:f>SUM(B20:B23)</x:f>
        <x:v>522384.9727742432</x:v>
      </x:c>
    </x:row>
    <x:row r="24" ht="19" customHeight="1">
      <x:c r="A24" s="20" t="str">
        <x:v>2010-III</x:v>
      </x:c>
      <x:c r="B24" s="21" t="n">
        <x:v>138322.1853303269</x:v>
      </x:c>
      <x:c r="C24" s="21" t="n">
        <x:f>SUM(B21:B24)</x:f>
        <x:v>531643.7142928317</x:v>
      </x:c>
    </x:row>
    <x:row r="25" ht="19" customHeight="1">
      <x:c r="A25" s="20" t="str">
        <x:v>2010-IV</x:v>
      </x:c>
      <x:c r="B25" s="21" t="n">
        <x:v>145486.248327175</x:v>
      </x:c>
      <x:c r="C25" s="21" t="n">
        <x:f>SUM(B22:B25)</x:f>
        <x:v>544059.9999999981</x:v>
      </x:c>
    </x:row>
    <x:row r="26" ht="19" customHeight="1">
      <x:c r="A26" s="20" t="str">
        <x:v>2011-I</x:v>
      </x:c>
      <x:c r="B26" s="21" t="n">
        <x:v>144958.31606087525</x:v>
      </x:c>
      <x:c r="C26" s="21" t="n">
        <x:f>SUM(B23:B26)</x:f>
        <x:v>560104.5520735495</x:v>
      </x:c>
    </x:row>
    <x:row r="27" ht="19" customHeight="1">
      <x:c r="A27" s="20" t="str">
        <x:v>2011-II</x:v>
      </x:c>
      <x:c r="B27" s="21" t="n">
        <x:v>149265.92838116564</x:v>
      </x:c>
      <x:c r="C27" s="21" t="n">
        <x:f>SUM(B24:B27)</x:f>
        <x:v>578032.6780995429</x:v>
      </x:c>
    </x:row>
    <x:row r="28" ht="19" customHeight="1">
      <x:c r="A28" s="20" t="str">
        <x:v>2011-III</x:v>
      </x:c>
      <x:c r="B28" s="21" t="n">
        <x:v>158288.50585537753</x:v>
      </x:c>
      <x:c r="C28" s="21" t="n">
        <x:f>SUM(B25:B28)</x:f>
        <x:v>597998.9986245934</x:v>
      </x:c>
    </x:row>
    <x:row r="29" ht="19" customHeight="1">
      <x:c r="A29" s="20" t="str">
        <x:v>2011-IV</x:v>
      </x:c>
      <x:c r="B29" s="21" t="n">
        <x:v>166510.2497025799</x:v>
      </x:c>
      <x:c r="C29" s="21" t="n">
        <x:f>SUM(B26:B29)</x:f>
        <x:v>619022.9999999984</x:v>
      </x:c>
    </x:row>
    <x:row r="30" ht="19" customHeight="1">
      <x:c r="A30" s="20" t="str">
        <x:v>2012-I</x:v>
      </x:c>
      <x:c r="B30" s="21" t="n">
        <x:v>161509.7330405984</x:v>
      </x:c>
      <x:c r="C30" s="21" t="n">
        <x:f>SUM(B27:B30)</x:f>
        <x:v>635574.4169797215</x:v>
      </x:c>
    </x:row>
    <x:row r="31" ht="19" customHeight="1">
      <x:c r="A31" s="20" t="str">
        <x:v>2012-II</x:v>
      </x:c>
      <x:c r="B31" s="21" t="n">
        <x:v>162437.91630363086</x:v>
      </x:c>
      <x:c r="C31" s="21" t="n">
        <x:f>SUM(B28:B31)</x:f>
        <x:v>648746.4049021867</x:v>
      </x:c>
    </x:row>
    <x:row r="32" ht="19" customHeight="1">
      <x:c r="A32" s="20" t="str">
        <x:v>2012-III</x:v>
      </x:c>
      <x:c r="B32" s="21" t="n">
        <x:v>167543.39086998207</x:v>
      </x:c>
      <x:c r="C32" s="21" t="n">
        <x:f>SUM(B29:B32)</x:f>
        <x:v>658001.2899167913</x:v>
      </x:c>
    </x:row>
    <x:row r="33" ht="19" customHeight="1">
      <x:c r="A33" s="20" t="str">
        <x:v>2012-IV</x:v>
      </x:c>
      <x:c r="B33" s="21" t="n">
        <x:v>175015.95978578608</x:v>
      </x:c>
      <x:c r="C33" s="21" t="n">
        <x:f>SUM(B30:B33)</x:f>
        <x:v>666506.9999999974</x:v>
      </x:c>
    </x:row>
    <x:row r="34" ht="19" customHeight="1">
      <x:c r="A34" s="20" t="str">
        <x:v>2013-I</x:v>
      </x:c>
      <x:c r="B34" s="21" t="n">
        <x:v>168298.38904657357</x:v>
      </x:c>
      <x:c r="C34" s="21" t="n">
        <x:f>SUM(B31:B34)</x:f>
        <x:v>673295.6560059725</x:v>
      </x:c>
    </x:row>
    <x:row r="35" ht="19" customHeight="1">
      <x:c r="A35" s="20" t="str">
        <x:v>2013-II</x:v>
      </x:c>
      <x:c r="B35" s="21" t="n">
        <x:v>174282.61326239243</x:v>
      </x:c>
      <x:c r="C35" s="21" t="n">
        <x:f>SUM(B32:B35)</x:f>
        <x:v>685140.3529647342</x:v>
      </x:c>
    </x:row>
    <x:row r="36" ht="19" customHeight="1">
      <x:c r="A36" s="20" t="str">
        <x:v>2013-III</x:v>
      </x:c>
      <x:c r="B36" s="21" t="n">
        <x:v>183496.79462137053</x:v>
      </x:c>
      <x:c r="C36" s="21" t="n">
        <x:f>SUM(B33:B36)</x:f>
        <x:v>701093.7567161226</x:v>
      </x:c>
    </x:row>
    <x:row r="37" ht="19" customHeight="1">
      <x:c r="A37" s="20" t="str">
        <x:v>2013-IV</x:v>
      </x:c>
      <x:c r="B37" s="21" t="n">
        <x:v>188015.2030696605</x:v>
      </x:c>
      <x:c r="C37" s="21" t="n">
        <x:f>SUM(B34:B37)</x:f>
        <x:v>714092.999999997</x:v>
      </x:c>
    </x:row>
    <x:row r="38" ht="19" customHeight="1">
      <x:c r="A38" s="20" t="str">
        <x:v>2014-I</x:v>
      </x:c>
      <x:c r="B38" s="21" t="n">
        <x:v>184421.72648749122</x:v>
      </x:c>
      <x:c r="C38" s="21" t="n">
        <x:f>SUM(B35:B38)</x:f>
        <x:v>730216.3374409147</x:v>
      </x:c>
    </x:row>
    <x:row r="39" ht="19" customHeight="1">
      <x:c r="A39" s="20" t="str">
        <x:v>2014-II</x:v>
      </x:c>
      <x:c r="B39" s="21" t="n">
        <x:v>183820.30356404054</x:v>
      </x:c>
      <x:c r="C39" s="21" t="n">
        <x:f>SUM(B36:B39)</x:f>
        <x:v>739754.0277425628</x:v>
      </x:c>
    </x:row>
    <x:row r="40" ht="19" customHeight="1">
      <x:c r="A40" s="20" t="str">
        <x:v>2014-III</x:v>
      </x:c>
      <x:c r="B40" s="21" t="n">
        <x:v>194746.43768173142</x:v>
      </x:c>
      <x:c r="C40" s="21" t="n">
        <x:f>SUM(B37:B40)</x:f>
        <x:v>751003.6708029237</x:v>
      </x:c>
    </x:row>
    <x:row r="41" ht="19" customHeight="1">
      <x:c r="A41" s="20" t="str">
        <x:v>2014-IV</x:v>
      </x:c>
      <x:c r="B41" s="21" t="n">
        <x:v>199914.53226673472</x:v>
      </x:c>
      <x:c r="C41" s="21" t="n">
        <x:f>SUM(B38:B41)</x:f>
        <x:v>762902.9999999979</x:v>
      </x:c>
    </x:row>
    <x:row r="42" ht="19" customHeight="1">
      <x:c r="A42" s="20" t="str">
        <x:v>2015-I</x:v>
      </x:c>
      <x:c r="B42" s="21" t="n">
        <x:v>192100.67695799918</x:v>
      </x:c>
      <x:c r="C42" s="21" t="n">
        <x:f>SUM(B39:B42)</x:f>
        <x:v>770581.950470506</x:v>
      </x:c>
    </x:row>
    <x:row r="43" ht="19" customHeight="1">
      <x:c r="A43" s="20" t="str">
        <x:v>2015-II</x:v>
      </x:c>
      <x:c r="B43" s="21" t="n">
        <x:v>191662.54078362498</x:v>
      </x:c>
      <x:c r="C43" s="21" t="n">
        <x:f>SUM(B40:B43)</x:f>
        <x:v>778424.1876900903</x:v>
      </x:c>
    </x:row>
    <x:row r="44" ht="19" customHeight="1">
      <x:c r="A44" s="20" t="str">
        <x:v>2015-III</x:v>
      </x:c>
      <x:c r="B44" s="21" t="n">
        <x:v>208170.76057234872</x:v>
      </x:c>
      <x:c r="C44" s="21" t="n">
        <x:f>SUM(B41:B44)</x:f>
        <x:v>791848.5105807076</x:v>
      </x:c>
    </x:row>
    <x:row r="45" ht="19" customHeight="1">
      <x:c r="A45" s="20" t="str">
        <x:v>2015-IV</x:v>
      </x:c>
      <x:c r="B45" s="21" t="n">
        <x:v>212758.02168602467</x:v>
      </x:c>
      <x:c r="C45" s="21" t="n">
        <x:f>SUM(B42:B45)</x:f>
        <x:v>804691.9999999977</x:v>
      </x:c>
    </x:row>
    <x:row r="46" ht="19" customHeight="1">
      <x:c r="A46" s="20" t="str">
        <x:v>2016-I</x:v>
      </x:c>
      <x:c r="B46" s="21" t="n">
        <x:v>206794.3197774777</x:v>
      </x:c>
      <x:c r="C46" s="21" t="n">
        <x:f>SUM(B43:B46)</x:f>
        <x:v>819385.6428194761</x:v>
      </x:c>
    </x:row>
    <x:row r="47" ht="19" customHeight="1">
      <x:c r="A47" s="20" t="str">
        <x:v>2016-II</x:v>
      </x:c>
      <x:c r="B47" s="21" t="n">
        <x:v>207801.90968781587</x:v>
      </x:c>
      <x:c r="C47" s="21" t="n">
        <x:f>SUM(B44:B47)</x:f>
        <x:v>835525.0117236669</x:v>
      </x:c>
    </x:row>
    <x:row r="48" ht="19" customHeight="1">
      <x:c r="A48" s="20" t="str">
        <x:v>2016-III</x:v>
      </x:c>
      <x:c r="B48" s="21" t="n">
        <x:v>220631.8120770747</x:v>
      </x:c>
      <x:c r="C48" s="21" t="n">
        <x:f>SUM(B45:B48)</x:f>
        <x:v>847986.0632283929</x:v>
      </x:c>
    </x:row>
    <x:row r="49" ht="19" customHeight="1">
      <x:c r="A49" s="20" t="str">
        <x:v>2016-IV</x:v>
      </x:c>
      <x:c r="B49" s="21" t="n">
        <x:v>228553.95845762905</x:v>
      </x:c>
      <x:c r="C49" s="21" t="n">
        <x:f>SUM(B46:B49)</x:f>
        <x:v>863781.9999999973</x:v>
      </x:c>
    </x:row>
    <x:row r="50" ht="19" customHeight="1">
      <x:c r="A50" s="20" t="str">
        <x:v>2017-I</x:v>
      </x:c>
      <x:c r="B50" s="21" t="n">
        <x:v>221108.63194565615</x:v>
      </x:c>
      <x:c r="C50" s="21" t="n">
        <x:f>SUM(B47:B50)</x:f>
        <x:v>878096.3121681758</x:v>
      </x:c>
    </x:row>
    <x:row r="51" ht="19" customHeight="1">
      <x:c r="A51" s="20" t="str">
        <x:v>2017-II</x:v>
      </x:c>
      <x:c r="B51" s="21" t="n">
        <x:v>220761.38617727993</x:v>
      </x:c>
      <x:c r="C51" s="21" t="n">
        <x:f>SUM(B48:B51)</x:f>
        <x:v>891055.7886576399</x:v>
      </x:c>
    </x:row>
    <x:row r="52" ht="19" customHeight="1">
      <x:c r="A52" s="20" t="str">
        <x:v>2017-III</x:v>
      </x:c>
      <x:c r="B52" s="21" t="n">
        <x:v>235818.12923509142</x:v>
      </x:c>
      <x:c r="C52" s="21" t="n">
        <x:f>SUM(B49:B52)</x:f>
        <x:v>906242.1058156565</x:v>
      </x:c>
    </x:row>
    <x:row r="53" ht="19" customHeight="1">
      <x:c r="A53" s="20" t="str">
        <x:v>2017-IV</x:v>
      </x:c>
      <x:c r="B53" s="21" t="n">
        <x:v>242782.85264196945</x:v>
      </x:c>
      <x:c r="C53" s="21" t="n">
        <x:f>SUM(B50:B53)</x:f>
        <x:v>920470.999999997</x:v>
      </x:c>
    </x:row>
    <x:row r="54" ht="19" customHeight="1">
      <x:c r="A54" s="20" t="str">
        <x:v>2018-I</x:v>
      </x:c>
      <x:c r="B54" s="21" t="n">
        <x:v>235960.29976768114</x:v>
      </x:c>
      <x:c r="C54" s="21" t="n">
        <x:f>SUM(B51:B54)</x:f>
        <x:v>935322.667822022</x:v>
      </x:c>
    </x:row>
    <x:row r="55" ht="19" customHeight="1">
      <x:c r="A55" s="20" t="str">
        <x:v>2018-II</x:v>
      </x:c>
      <x:c r="B55" s="21" t="n">
        <x:v>237502.6740865903</x:v>
      </x:c>
      <x:c r="C55" s="21" t="n">
        <x:f>SUM(B52:B55)</x:f>
        <x:v>952063.9557313323</x:v>
      </x:c>
    </x:row>
    <x:row r="56" ht="19" customHeight="1">
      <x:c r="A56" s="20" t="str">
        <x:v>2018-III</x:v>
      </x:c>
      <x:c r="B56" s="21" t="n">
        <x:v>254116.05138889316</x:v>
      </x:c>
      <x:c r="C56" s="21" t="n">
        <x:f>SUM(B53:B56)</x:f>
        <x:v>970361.8778851341</x:v>
      </x:c>
    </x:row>
    <x:row r="57" ht="19" customHeight="1">
      <x:c r="A57" s="20" t="str">
        <x:v>2018-IV</x:v>
      </x:c>
      <x:c r="B57" s="21" t="n">
        <x:v>260211.97475683218</x:v>
      </x:c>
      <x:c r="C57" s="21" t="n">
        <x:f>SUM(B54:B57)</x:f>
        <x:v>987790.9999999967</x:v>
      </x:c>
    </x:row>
    <x:row r="58" ht="19" customHeight="1">
      <x:c r="A58" s="20" t="str">
        <x:v>2019-I</x:v>
      </x:c>
      <x:c r="B58" s="21" t="n">
        <x:v>251652.7290177854</x:v>
      </x:c>
      <x:c r="C58" s="21" t="n">
        <x:f>SUM(B55:B58)</x:f>
        <x:v>1003483.429250101</x:v>
      </x:c>
    </x:row>
    <x:row r="59" ht="19" customHeight="1">
      <x:c r="A59" s="20" t="str">
        <x:v>2019-II</x:v>
      </x:c>
      <x:c r="B59" s="21" t="n">
        <x:v>255568.4213799211</x:v>
      </x:c>
      <x:c r="C59" s="21" t="n">
        <x:f>SUM(B56:B59)</x:f>
        <x:v>1021549.1765434319</x:v>
      </x:c>
    </x:row>
    <x:row r="60" ht="19" customHeight="1">
      <x:c r="A60" s="20" t="str">
        <x:v>2019-III</x:v>
      </x:c>
      <x:c r="B60" s="21" t="n">
        <x:v>272346.3750334317</x:v>
      </x:c>
      <x:c r="C60" s="21" t="n">
        <x:f>SUM(B57:B60)</x:f>
        <x:v>1039779.5001879703</x:v>
      </x:c>
    </x:row>
    <x:row r="61" ht="19" customHeight="1">
      <x:c r="A61" s="20" t="str">
        <x:v>2019-IV</x:v>
      </x:c>
      <x:c r="B61" s="21" t="n">
        <x:v>280500.4745688585</x:v>
      </x:c>
      <x:c r="C61" s="21" t="n">
        <x:f>SUM(B58:B61)</x:f>
        <x:v>1060067.9999999967</x:v>
      </x:c>
    </x:row>
    <x:row r="62" ht="19" customHeight="1">
      <x:c r="A62" s="20" t="str">
        <x:v>2020-I</x:v>
      </x:c>
      <x:c r="B62" s="21" t="n">
        <x:v>261655.54842803336</x:v>
      </x:c>
      <x:c r="C62" s="21" t="n">
        <x:f>SUM(B59:B62)</x:f>
        <x:v>1070070.8194102447</x:v>
      </x:c>
    </x:row>
    <x:row r="63" ht="19" customHeight="1">
      <x:c r="A63" s="20" t="str">
        <x:v>2020-II</x:v>
      </x:c>
      <x:c r="B63" s="21" t="n">
        <x:v>212693.53496778317</x:v>
      </x:c>
      <x:c r="C63" s="21" t="n">
        <x:f>SUM(B60:B63)</x:f>
        <x:v>1027195.9329981067</x:v>
      </x:c>
    </x:row>
    <x:row r="64" ht="19" customHeight="1">
      <x:c r="A64" s="20" t="str">
        <x:v>2020-III</x:v>
      </x:c>
      <x:c r="B64" s="21" t="n">
        <x:v>248833.7101954421</x:v>
      </x:c>
      <x:c r="C64" s="21" t="n">
        <x:f>SUM(B61:B64)</x:f>
        <x:v>1003683.2681601171</x:v>
      </x:c>
    </x:row>
    <x:row r="65" ht="19" customHeight="1">
      <x:c r="A65" s="20" t="str">
        <x:v>2020-IV</x:v>
      </x:c>
      <x:c r="B65" s="21" t="n">
        <x:v>275288.20640873816</x:v>
      </x:c>
      <x:c r="C65" s="21" t="n">
        <x:f>SUM(B62:B65)</x:f>
        <x:v>998470.9999999967</x:v>
      </x:c>
    </x:row>
    <x:row r="66" ht="19" customHeight="1">
      <x:c r="A66" s="20" t="str">
        <x:v>2021-I</x:v>
      </x:c>
      <x:c r="B66" s="21" t="n">
        <x:v>273740.0302816985</x:v>
      </x:c>
      <x:c r="C66" s="21" t="n">
        <x:f>SUM(B63:B66)</x:f>
        <x:v>1010555.4818536621</x:v>
      </x:c>
    </x:row>
    <x:row r="67" ht="19" customHeight="1">
      <x:c r="A67" s="20" t="str">
        <x:v>2021-II</x:v>
      </x:c>
      <x:c r="B67" s="21" t="n">
        <x:v>272654.06238425506</x:v>
      </x:c>
      <x:c r="C67" s="21" t="n">
        <x:f>SUM(B64:B67)</x:f>
        <x:v>1070516.0092701337</x:v>
      </x:c>
    </x:row>
    <x:row r="68" ht="19" customHeight="1">
      <x:c r="A68" s="20" t="str">
        <x:v>2021-III</x:v>
      </x:c>
      <x:c r="B68" s="21" t="n">
        <x:v>308955.46080623905</x:v>
      </x:c>
      <x:c r="C68" s="21" t="n">
        <x:f>SUM(B65:B68)</x:f>
        <x:v>1130637.7598809307</x:v>
      </x:c>
    </x:row>
    <x:row r="69" ht="19" customHeight="1">
      <x:c r="A69" s="20" t="str">
        <x:v>2021-IV</x:v>
      </x:c>
      <x:c r="B69" s="21" t="n">
        <x:v>337284.4465278034</x:v>
      </x:c>
      <x:c r="C69" s="21" t="n">
        <x:f>SUM(B66:B69)</x:f>
        <x:v>1192633.999999996</x:v>
      </x:c>
    </x:row>
    <x:row r="70" ht="19" customHeight="1">
      <x:c r="A70" s="20" t="str">
        <x:v>2022-I</x:v>
      </x:c>
      <x:c r="B70" s="21" t="n">
        <x:v>337210.99471710186</x:v>
      </x:c>
      <x:c r="C70" s="21" t="n">
        <x:f>SUM(B67:B70)</x:f>
        <x:v>1256104.9644353993</x:v>
      </x:c>
    </x:row>
    <x:row r="71" ht="19" customHeight="1">
      <x:c r="A71" s="20" t="str">
        <x:v>2022-II</x:v>
      </x:c>
      <x:c r="B71" s="21" t="n">
        <x:v>354007.62297700933</x:v>
      </x:c>
      <x:c r="C71" s="21" t="n">
        <x:f>SUM(B68:B71)</x:f>
        <x:v>1337458.5250281536</x:v>
      </x:c>
    </x:row>
    <x:row r="72" ht="19" customHeight="1">
      <x:c r="A72" s="20" t="str">
        <x:v>2022-III</x:v>
      </x:c>
      <x:c r="B72" s="21" t="n">
        <x:v>385253.011818659</x:v>
      </x:c>
      <x:c r="C72" s="21" t="n">
        <x:f>SUM(B69:B72)</x:f>
        <x:v>1413756.0760405737</x:v>
      </x:c>
    </x:row>
    <x:row r="73" ht="19" customHeight="1">
      <x:c r="A73" s="20" t="str">
        <x:v>2022-IV</x:v>
      </x:c>
      <x:c r="B73" s="21" t="n">
        <x:v>394607.3704872258</x:v>
      </x:c>
      <x:c r="C73" s="21" t="n">
        <x:f>SUM(B70:B73)</x:f>
        <x:v>1471078.9999999958</x:v>
      </x:c>
    </x:row>
    <x:row r="74" ht="19" customHeight="1">
      <x:c r="A74" s="20" t="str">
        <x:v>2023-I</x:v>
      </x:c>
      <x:c r="B74" s="21" t="n">
        <x:v>386429.4811609309</x:v>
      </x:c>
      <x:c r="C74" s="21" t="n">
        <x:f>SUM(B71:B74)</x:f>
        <x:v>1520297.486443825</x:v>
      </x:c>
    </x:row>
    <x:row r="75" ht="19" customHeight="1">
      <x:c r="A75" s="20" t="str">
        <x:v>2023-II</x:v>
      </x:c>
      <x:c r="B75" s="21" t="n">
        <x:v>382614.0205839273</x:v>
      </x:c>
      <x:c r="C75" s="21" t="n">
        <x:f>SUM(B72:B75)</x:f>
        <x:v>1548903.8840507432</x:v>
      </x:c>
    </x:row>
    <x:row r="76" ht="19" customHeight="1">
      <x:c r="A76" s="20" t="str">
        <x:v>2023-III</x:v>
      </x:c>
      <x:c r="B76" s="21" t="n">
        <x:v>402018.228617732</x:v>
      </x:c>
      <x:c r="C76" s="21" t="n">
        <x:f>SUM(B73:B76)</x:f>
        <x:v>1565669.100849816</x:v>
      </x:c>
    </x:row>
    <x:row r="77" ht="19" customHeight="1">
      <x:c r="A77" s="20" t="str">
        <x:v>2023-IV</x:v>
      </x:c>
      <x:c r="B77" s="21" t="n">
        <x:v>416138.26963740494</x:v>
      </x:c>
      <x:c r="C77" s="21" t="n">
        <x:f>SUM(B74:B77)</x:f>
        <x:v>1587199.999999995</x:v>
      </x:c>
    </x:row>
    <x:row r="78" ht="19" customHeight="1">
      <x:c r="A78" s="20" t="str">
        <x:v>2024-I</x:v>
      </x:c>
      <x:c r="B78" s="21" t="n">
        <x:v>402378.03260978183</x:v>
      </x:c>
      <x:c r="C78" s="21" t="n">
        <x:f>SUM(B75:B78)</x:f>
        <x:v>1603148.5514488462</x:v>
      </x:c>
    </x:row>
    <x:row r="79" ht="19" customHeight="1">
      <x:c r="A79" s="20" t="str">
        <x:v>2024-II</x:v>
      </x:c>
      <x:c r="B79" s="21" t="n">
        <x:v>410179.814662121</x:v>
      </x:c>
      <x:c r="C79" s="21" t="n">
        <x:f>SUM(B76:B79)</x:f>
        <x:v>1630714.3455270396</x:v>
      </x:c>
    </x:row>
    <x:row r="80" ht="19" customHeight="1">
      <x:c r="A80" s="20" t="str">
        <x:v>2024-III</x:v>
      </x:c>
      <x:c r="B80" s="21" t="n">
        <x:v>436601.08508215955</x:v>
      </x:c>
      <x:c r="C80" s="21" t="n">
        <x:f>SUM(B77:B80)</x:f>
        <x:v>1665297.2019914675</x:v>
      </x:c>
    </x:row>
    <x:row r="81" ht="19" customHeight="1">
      <x:c r="A81" s="20" t="str">
        <x:v>2024-IV</x:v>
      </x:c>
      <x:c r="B81" s="21" t="n">
        <x:v>464157.0676459336</x:v>
      </x:c>
      <x:c r="C81" s="21" t="n">
        <x:f>SUM(B78:B81)</x:f>
        <x:v>1713315.9999999958</x:v>
      </x:c>
    </x:row>
    <x:row r="82" ht="19" customHeight="1">
      <x:c r="A82" s="20" t="str">
        <x:v>2025-I</x:v>
      </x:c>
      <x:c r="B82" s="21" t="n">
        <x:v>446194.93659012957</x:v>
      </x:c>
      <x:c r="C82" s="21" t="n">
        <x:f>SUM(B79:B82)</x:f>
        <x:v>1757132.9039803436</x:v>
      </x:c>
    </x:row>
    <x:row r="83" ht="19" customHeight="1">
      <x:c r="A83" s="20" t="str">
        <x:v>2025-II</x:v>
      </x:c>
      <x:c r="B83" s="21" t="n">
        <x:v>440952.65901347355</x:v>
      </x:c>
      <x:c r="C83" s="21" t="n">
        <x:f>SUM(B80:B83)</x:f>
        <x:v>1787905.7483316963</x:v>
      </x:c>
    </x:row>
    <x:row r="84" ht="19" customHeight="1">
      <x:c r="A84" s="20" t="str">
        <x:v>2025-III</x:v>
      </x:c>
      <x:c r="B84" s="21" t="n">
        <x:v>478056.82430148317</x:v>
      </x:c>
      <x:c r="C84" s="21" t="n">
        <x:f>SUM(B81:B84)</x:f>
        <x:v>1829361.48755102</x:v>
      </x:c>
    </x:row>
    <x:row r="85" ht="19" customHeight="1">
      <x:c r="A85" s="20" t="str">
        <x:v>2025-IV</x:v>
      </x:c>
      <x:c r="B85" s="21" t="n">
        <x:v>487465.61452660273</x:v>
      </x:c>
      <x:c r="C85" s="21" t="n">
        <x:f>SUM(B82:B85)</x:f>
        <x:v>1852670.034431689</x:v>
      </x:c>
    </x:row>
    <x:row r="86" ht="19" customHeight="1">
      <x:c r="A86" s="20" t="str">
        <x:v>2026-I</x:v>
      </x:c>
      <x:c r="B86" s="21" t="n">
        <x:v>475322.4834451301</x:v>
      </x:c>
      <x:c r="C86" s="21" t="n">
        <x:f>SUM(B83:B86)</x:f>
        <x:v>1881797.5812866895</x:v>
      </x:c>
    </x:row>
    <x:row r="87" ht="19" customHeight="1">
      <x:c r="A87" s="20" t="str">
        <x:v>2026-II</x:v>
      </x:c>
      <x:c r="B87" s="21" t="n">
        <x:v>486564.64149345865</x:v>
      </x:c>
      <x:c r="C87" s="21" t="n">
        <x:f>SUM(B84:B87)</x:f>
        <x:v>1927409.5637666746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44" hidden="0" customWidth="1"/>
    <x:col min="4" max="4" width="44" hidden="0" customWidth="1"/>
    <x:col min="5" max="5" width="72" hidden="0" customWidth="1"/>
  </x:cols>
  <x:sheetData>
    <x:row r="1">
      <x:c r="A1" s="23" t="str">
        <x:v>Fuente / pieza</x:v>
      </x:c>
      <x:c r="B1" s="19" t="str">
        <x:v>Tipo</x:v>
      </x:c>
      <x:c r="C1" s="19" t="str">
        <x:v>Uso permitido</x:v>
      </x:c>
      <x:c r="D1" s="19" t="str">
        <x:v>Corte / advertencia</x:v>
      </x:c>
      <x:c r="E1" s="19" t="str">
        <x:v>URL</x:v>
      </x:c>
    </x:row>
    <x:row r="2" ht="48" customHeight="1">
      <x:c r="A2" s="20" t="str">
        <x:v>MinHacienda — Deuda trimestral GNC PIB anual a 1T2026</x:v>
      </x:c>
      <x:c r="B2" s="20" t="str">
        <x:v>Fuente primaria estadística</x:v>
      </x:c>
      <x:c r="C2" s="20" t="str">
        <x:v>Saldos nominales y serie anual oficial</x:v>
      </x:c>
      <x:c r="D2" s="20" t="str">
        <x:v>Modificado 22-05-2026; último saldo 2026-I</x:v>
      </x:c>
      <x:c r="E2" s="20" t="str">
        <x:v>https://www.minhacienda.gov.co/politica-fiscal/cifras-de-politica-fiscal/gobierno-nacional-central/deuda/-/document_library/dgai/view_file/2107944</x:v>
      </x:c>
    </x:row>
    <x:row r="3" ht="48" customHeight="1">
      <x:c r="A3" s="20" t="str">
        <x:v>MinHacienda — definición de deuda neta</x:v>
      </x:c>
      <x:c r="B3" s="20" t="str">
        <x:v>Fuente primaria metodológica</x:v>
      </x:c>
      <x:c r="C3" s="20" t="str">
        <x:v>Definir deuda neta y activos descontados</x:v>
      </x:c>
      <x:c r="D3" s="20" t="str">
        <x:v>No confundir bruta, neta y servicio de deuda</x:v>
      </x:c>
      <x:c r="E3" s="20" t="str">
        <x:v>https://www.minhacienda.gov.co/politica-fiscal/cifras-de-politica-fiscal/gobierno-nacional-central/deuda</x:v>
      </x:c>
    </x:row>
    <x:row r="4" ht="48" customHeight="1">
      <x:c r="A4" s="20" t="str">
        <x:v>DANE — PIB producción a precios corrientes, 2T2026</x:v>
      </x:c>
      <x:c r="B4" s="20" t="str">
        <x:v>Fuente primaria estadística</x:v>
      </x:c>
      <x:c r="C4" s="20" t="str">
        <x:v>Denominador PIB móvil de cuatro trimestres</x:v>
      </x:c>
      <x:c r="D4" s="20" t="str">
        <x:v>Vintage 18-08-2026; puede revisar trimestres previos</x:v>
      </x:c>
      <x:c r="E4" s="20" t="str">
        <x:v>https://www.dane.gov.co/files/operaciones/PIB/anex-ProduccionCorriente-IItrim2026.xlsx</x:v>
      </x:c>
    </x:row>
    <x:row r="5" ht="48" customHeight="1">
      <x:c r="A5" s="20" t="str">
        <x:v>DANE — página técnica PIB</x:v>
      </x:c>
      <x:c r="B5" s="20" t="str">
        <x:v>Fuente primaria metodológica</x:v>
      </x:c>
      <x:c r="C5" s="20" t="str">
        <x:v>Fecha, alcance y carácter preliminar</x:v>
      </x:c>
      <x:c r="D5" s="20" t="str">
        <x:v>PIB_T base 2015</x:v>
      </x:c>
      <x:c r="E5" s="20" t="str">
        <x:v>https://www.dane.gov.co/index.php/estadisticas-por-tema/cuentas-nacionales/cuentas-nacionales-trimestrales/pib-informacion-tecnica</x:v>
      </x:c>
    </x:row>
    <x:row r="6" ht="48" customHeight="1">
      <x:c r="A6" s="20" t="str">
        <x:v>Bruce Mac Master — columna 30-08-2026</x:v>
      </x:c>
      <x:c r="B6" s="20" t="str">
        <x:v>Análisis gremial / aftermath</x:v>
      </x:c>
      <x:c r="C6" s="20" t="str">
        <x:v>Contextualizar presupuesto, servicio de deuda, inversión y crowding out</x:v>
      </x:c>
      <x:c r="D6" s="20" t="str">
        <x:v>No es fuente de la serie ni prueba de destino irregular de recursos</x:v>
      </x:c>
      <x:c r="E6" s="20" t="str">
        <x:v>https://x.com/BruceMacMaster/status/2094066651826209194?s=20</x:v>
      </x:c>
    </x:row>
    <x:row r="7" ht="48" customHeight="1">
      <x:c r="A7" s="20" t="str">
        <x:v>Santiago Vélez — publicación 30-08-2026</x:v>
      </x:c>
      <x:c r="B7" s="20" t="str">
        <x:v>Alegación política en red social</x:v>
      </x:c>
      <x:c r="C7" s="20" t="str">
        <x:v>Registrar la existencia de una denuncia o demanda de investigación</x:v>
      </x:c>
      <x:c r="D7" s="20" t="str">
        <x:v>No prueba maquillaje contable ni responsabilidad penal; exigir radicado y actuaciones</x:v>
      </x:c>
      <x:c r="E7" s="20" t="str">
        <x:v>Captura aportada por el usuario; URL no suministrada</x:v>
      </x:c>
    </x:row>
    <x:row r="8" ht="48" customHeight="1">
      <x:c r="A8" s="20" t="str">
        <x:v>Contraloría — balance económico y fiscal GNC, marzo 2026</x:v>
      </x:c>
      <x:c r="B8" s="20" t="str">
        <x:v>Control fiscal / análisis</x:v>
      </x:c>
      <x:c r="C8" s="20" t="str">
        <x:v>Contrastar déficit, deuda, intereses y composición</x:v>
      </x:c>
      <x:c r="D8" s="20" t="str">
        <x:v>Verificar definiciones y fechas antes de combinar</x:v>
      </x:c>
      <x:c r="E8" s="20" t="str">
        <x:v>https://www.contraloria.gov.co/documents/d/observatorio-de-control-y-vigilancia-de-las-finanzas/balance-econo-y-fiscal-gnc-marzo-2026-1</x:v>
      </x:c>
    </x:row>
    <x:row r="9" ht="48" customHeight="1">
      <x:c r="A9" s="20" t="str">
        <x:v>La deuda pública (Dialnet)</x:v>
      </x:c>
      <x:c r="B9" s="20" t="str">
        <x:v>Literatura académica / marco conceptual</x:v>
      </x:c>
      <x:c r="C9" s="20" t="str">
        <x:v>Antecedentes y conceptos</x:v>
      </x:c>
      <x:c r="D9" s="20" t="str">
        <x:v>No sustituye las cifras oficiales contemporáneas</x:v>
      </x:c>
      <x:c r="E9" s="20" t="str">
        <x:v>Archivo local aportado: Dialnet-LaDeudaPublica-10271463.pdf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23" t="str">
        <x:v>Check</x:v>
      </x:c>
      <x:c r="B1" s="19" t="str">
        <x:v>Resultado</x:v>
      </x:c>
      <x:c r="C1" s="19" t="str">
        <x:v>Esperado</x:v>
      </x:c>
      <x:c r="D1" s="19" t="str">
        <x:v>Estado</x:v>
      </x:c>
    </x:row>
    <x:row r="2" ht="19" customHeight="1">
      <x:c r="A2" s="20" t="str">
        <x:v>Periodos MinHacienda</x:v>
      </x:c>
      <x:c r="B2" s="20" t="n">
        <x:v>76</x:v>
      </x:c>
      <x:c r="C2" s="20" t="n">
        <x:v>76</x:v>
      </x:c>
      <x:c r="D2" s="20" t="str">
        <x:f>IF(B2=C2,"OK","REVISAR")</x:f>
        <x:v>OK</x:v>
      </x:c>
    </x:row>
    <x:row r="3" ht="19" customHeight="1">
      <x:c r="A3" s="20" t="str">
        <x:v>Periodos DANE</x:v>
      </x:c>
      <x:c r="B3" s="20" t="n">
        <x:v>86</x:v>
      </x:c>
      <x:c r="C3" s="20" t="n">
        <x:v>86</x:v>
      </x:c>
      <x:c r="D3" s="20" t="str">
        <x:f>IF(B3=C3,"OK","REVISAR")</x:f>
        <x:v>OK</x:v>
      </x:c>
    </x:row>
    <x:row r="4" ht="19" customHeight="1">
      <x:c r="A4" s="20" t="str">
        <x:v>Inicio anual</x:v>
      </x:c>
      <x:c r="B4" s="20" t="str">
        <x:v>2002</x:v>
      </x:c>
      <x:c r="C4" s="20" t="str">
        <x:v>2002</x:v>
      </x:c>
      <x:c r="D4" s="20" t="str">
        <x:f>IF(B4=C4,"OK","REVISAR")</x:f>
        <x:v>OK</x:v>
      </x:c>
    </x:row>
    <x:row r="5" ht="19" customHeight="1">
      <x:c r="A5" s="20" t="str">
        <x:v>Último anual</x:v>
      </x:c>
      <x:c r="B5" s="20" t="str">
        <x:v>2026-I</x:v>
      </x:c>
      <x:c r="C5" s="20" t="str">
        <x:v>2026-I</x:v>
      </x:c>
      <x:c r="D5" s="20" t="str">
        <x:f>IF(B5=C5,"OK","REVISAR")</x:f>
        <x:v>OK</x:v>
      </x:c>
    </x:row>
    <x:row r="6" ht="19" customHeight="1">
      <x:c r="A6" s="20" t="str">
        <x:v>Inicio trimestral</x:v>
      </x:c>
      <x:c r="B6" s="20" t="str">
        <x:v>2022-II</x:v>
      </x:c>
      <x:c r="C6" s="20" t="str">
        <x:v>2022-II</x:v>
      </x:c>
      <x:c r="D6" s="20" t="str">
        <x:f>IF(B6=C6,"OK","REVISAR")</x:f>
        <x:v>OK</x:v>
      </x:c>
    </x:row>
    <x:row r="7" ht="19" customHeight="1">
      <x:c r="A7" s="20" t="str">
        <x:v>Último trimestral</x:v>
      </x:c>
      <x:c r="B7" s="20" t="str">
        <x:v>2026-I</x:v>
      </x:c>
      <x:c r="C7" s="20" t="str">
        <x:v>2026-I</x:v>
      </x:c>
      <x:c r="D7" s="20" t="str">
        <x:f>IF(B7=C7,"OK","REVISAR")</x:f>
        <x:v>OK</x:v>
      </x:c>
    </x:row>
    <x:row r="8" ht="19" customHeight="1">
      <x:c r="A8" s="20" t="str">
        <x:v>Identidad bruta - activos = neta (máx. diferencia COP mm)</x:v>
      </x:c>
      <x:c r="B8" s="20" t="n">
        <x:v>1.1641532182693481e-10</x:v>
      </x:c>
      <x:c r="C8" s="20" t="n">
        <x:v>0.001</x:v>
      </x:c>
      <x:c r="D8" s="20" t="str">
        <x:f>IF(B8&lt;=C8,"OK","REVISAR")</x:f>
        <x:v>OK</x:v>
      </x:c>
    </x:row>
  </x:sheetData>
  <x:conditionalFormatting sqref="D2:D8">
    <x:cfRule type="expression" dxfId="0" priority="1">
      <x:formula>D2="REVISAR"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1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  <x:col min="7" max="7" width="14" hidden="0" customWidth="1"/>
    <x:col min="8" max="8" width="17" hidden="0" customWidth="1"/>
    <x:col min="9" max="9" width="14" hidden="0" customWidth="1"/>
    <x:col min="10" max="10" width="17" hidden="0" customWidth="1"/>
    <x:col min="11" max="11" width="15" hidden="0" customWidth="1"/>
    <x:col min="12" max="12" width="15" hidden="0" customWidth="1"/>
    <x:col min="13" max="13" width="13" hidden="0" customWidth="1"/>
    <x:col min="14" max="14" width="15" hidden="0" customWidth="1"/>
    <x:col min="15" max="15" width="17" hidden="0" customWidth="1"/>
    <x:col min="16" max="16" width="12" hidden="0" customWidth="1"/>
    <x:col min="17" max="17" width="13" hidden="0" customWidth="1"/>
    <x:col min="18" max="18" width="17" hidden="0" customWidth="1"/>
    <x:col min="19" max="19" width="15" hidden="0" customWidth="1"/>
    <x:col min="20" max="20" width="14" hidden="0" customWidth="1"/>
    <x:col min="21" max="21" width="12" hidden="0" customWidth="1"/>
    <x:col min="22" max="22" width="17" hidden="0" customWidth="1"/>
  </x:cols>
  <x:sheetData>
    <x:row r="1" ht="34" customHeight="1">
      <x:c r="A1" s="33" t="str">
        <x:v>Puente fiscal y de financiamiento del GNC · cierres 2022–2025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</x:row>
    <x:row r="2">
      <x:c r="A2" s="35" t="str">
        <x:v>La tabla separa déficit, intereses, desembolsos, amortizaciones, causación y caja. El déficit total ya incluye intereses.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</x:row>
    <x:row r="3">
      <x:c r="A3" s="37" t="str">
        <x:v>Unidad monetaria: COP miles de millones corrientes. Porcentajes del PIB se conservan en el CSV público y en los cierres oficiales.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  <x:c r="N3" s="37"/>
      <x:c r="O3" s="37"/>
      <x:c r="P3" s="37"/>
      <x:c r="Q3" s="37"/>
      <x:c r="R3" s="37"/>
      <x:c r="S3" s="37"/>
      <x:c r="T3" s="37"/>
      <x:c r="U3" s="37"/>
      <x:c r="V3" s="37"/>
    </x:row>
    <x:row r="5" ht="36" customHeight="1">
      <x:c r="A5" s="41" t="str">
        <x:v>Año</x:v>
      </x:c>
      <x:c r="B5" s="41" t="str">
        <x:v>Estado</x:v>
      </x:c>
      <x:c r="C5" s="41" t="str">
        <x:v>Ingresos</x:v>
      </x:c>
      <x:c r="D5" s="41" t="str">
        <x:v>Gastos</x:v>
      </x:c>
      <x:c r="E5" s="41" t="str">
        <x:v>Déficit primario</x:v>
      </x:c>
      <x:c r="F5" s="41" t="str">
        <x:v>Intereses</x:v>
      </x:c>
      <x:c r="G5" s="41" t="str">
        <x:v>Déficit total</x:v>
      </x:c>
      <x:c r="H5" s="41" t="str">
        <x:v>Financiamiento total</x:v>
      </x:c>
      <x:c r="I5" s="41" t="str">
        <x:v>Desembolsos</x:v>
      </x:c>
      <x:c r="J5" s="41" t="str">
        <x:v>Operaciones Tesorería</x:v>
      </x:c>
      <x:c r="K5" s="41" t="str">
        <x:v>Utilidades BanRep</x:v>
      </x:c>
      <x:c r="L5" s="41" t="str">
        <x:v>Ajustes causación</x:v>
      </x:c>
      <x:c r="M5" s="41" t="str">
        <x:v>Caja inicial</x:v>
      </x:c>
      <x:c r="N5" s="41" t="str">
        <x:v>Amortizaciones</x:v>
      </x:c>
      <x:c r="O5" s="41" t="str">
        <x:v>Oblig. servicio deuda</x:v>
      </x:c>
      <x:c r="P5" s="41" t="str">
        <x:v>Oblig. TES</x:v>
      </x:c>
      <x:c r="Q5" s="41" t="str">
        <x:v>Caja final</x:v>
      </x:c>
      <x:c r="R5" s="41" t="str">
        <x:v>Fuentes calculadas</x:v>
      </x:c>
      <x:c r="S5" s="41" t="str">
        <x:v>Usos calculados</x:v>
      </x:c>
      <x:c r="T5" s="41" t="str">
        <x:v>Control fuentes</x:v>
      </x:c>
      <x:c r="U5" s="41" t="str">
        <x:v>Control usos</x:v>
      </x:c>
      <x:c r="V5" s="41" t="str">
        <x:v>Resultado</x:v>
      </x:c>
    </x:row>
    <x:row r="6" ht="30" customHeight="1">
      <x:c r="A6" s="45" t="n">
        <x:v>2022</x:v>
      </x:c>
      <x:c r="B6" s="49" t="str">
        <x:v>Cierre observado; cuadro final armonizado</x:v>
      </x:c>
      <x:c r="C6" s="47" t="n">
        <x:v>238263</x:v>
      </x:c>
      <x:c r="D6" s="47" t="n">
        <x:v>315842</x:v>
      </x:c>
      <x:c r="E6" s="47" t="n">
        <x:v>14415</x:v>
      </x:c>
      <x:c r="F6" s="47" t="n">
        <x:v>63165</x:v>
      </x:c>
      <x:c r="G6" s="47" t="n">
        <x:v>77579</x:v>
      </x:c>
      <x:c r="H6" s="47" t="n">
        <x:v>100029</x:v>
      </x:c>
      <x:c r="I6" s="47" t="n">
        <x:v>67171</x:v>
      </x:c>
      <x:c r="J6" s="47" t="n">
        <x:v>15936</x:v>
      </x:c>
      <x:c r="K6" s="47" t="n">
        <x:v>298</x:v>
      </x:c>
      <x:c r="L6" s="47" t="n">
        <x:v>16623</x:v>
      </x:c>
      <x:c r="M6" s="47"/>
      <x:c r="N6" s="47" t="n">
        <x:v>22450</x:v>
      </x:c>
      <x:c r="O6" s="47" t="n">
        <x:v>0</x:v>
      </x:c>
      <x:c r="P6" s="47" t="n">
        <x:v>0</x:v>
      </x:c>
      <x:c r="Q6" s="47"/>
      <x:c r="R6" s="48" t="n">
        <x:f>IF(H6="","",SUM(I6:M6))</x:f>
        <x:v>100028</x:v>
      </x:c>
      <x:c r="S6" s="48" t="n">
        <x:f>IF(H6="","",SUM(G6,N6:Q6))</x:f>
        <x:v>100029</x:v>
      </x:c>
      <x:c r="T6" s="48" t="n">
        <x:f>IF(H6="","",R6-H6)</x:f>
        <x:v>-1</x:v>
      </x:c>
      <x:c r="U6" s="48" t="n">
        <x:f>IF(H6="","",S6-H6)</x:f>
        <x:v>0</x:v>
      </x:c>
      <x:c r="V6" s="50" t="str">
        <x:f>IF(H6="","SIN TABLA FINAL",IF(AND(ABS(T6)&lt;=1,ABS(U6)&lt;=1),"CONCILIA ≤ 1","REVISAR"))</x:f>
        <x:v>CONCILIA ≤ 1</x:v>
      </x:c>
    </x:row>
    <x:row r="7" ht="30" customHeight="1">
      <x:c r="A7" s="45" t="n">
        <x:v>2023</x:v>
      </x:c>
      <x:c r="B7" s="49" t="str">
        <x:v>Cierre observado</x:v>
      </x:c>
      <x:c r="C7" s="47" t="n">
        <x:v>296365</x:v>
      </x:c>
      <x:c r="D7" s="47" t="n">
        <x:v>363282</x:v>
      </x:c>
      <x:c r="E7" s="47" t="n">
        <x:v>5449</x:v>
      </x:c>
      <x:c r="F7" s="47" t="n">
        <x:v>61468</x:v>
      </x:c>
      <x:c r="G7" s="47" t="n">
        <x:v>66917</x:v>
      </x:c>
      <x:c r="H7" s="47" t="n">
        <x:v>115964</x:v>
      </x:c>
      <x:c r="I7" s="47" t="n">
        <x:v>70244</x:v>
      </x:c>
      <x:c r="J7" s="47" t="n">
        <x:v>7150</x:v>
      </x:c>
      <x:c r="K7" s="47" t="n">
        <x:v>54</x:v>
      </x:c>
      <x:c r="L7" s="47" t="n">
        <x:v>17233</x:v>
      </x:c>
      <x:c r="M7" s="47" t="n">
        <x:v>21284</x:v>
      </x:c>
      <x:c r="N7" s="47" t="n">
        <x:v>26454</x:v>
      </x:c>
      <x:c r="O7" s="47" t="n">
        <x:v>160</x:v>
      </x:c>
      <x:c r="P7" s="47" t="n">
        <x:v>0</x:v>
      </x:c>
      <x:c r="Q7" s="47" t="n">
        <x:v>22434</x:v>
      </x:c>
      <x:c r="R7" s="48" t="n">
        <x:f>IF(H7="","",SUM(I7:M7))</x:f>
        <x:v>115965</x:v>
      </x:c>
      <x:c r="S7" s="48" t="n">
        <x:f>IF(H7="","",SUM(G7,N7:Q7))</x:f>
        <x:v>115965</x:v>
      </x:c>
      <x:c r="T7" s="48" t="n">
        <x:f>IF(H7="","",R7-H7)</x:f>
        <x:v>1</x:v>
      </x:c>
      <x:c r="U7" s="48" t="n">
        <x:f>IF(H7="","",S7-H7)</x:f>
        <x:v>1</x:v>
      </x:c>
      <x:c r="V7" s="50" t="str">
        <x:f>IF(H7="","SIN TABLA FINAL",IF(AND(ABS(T7)&lt;=1,ABS(U7)&lt;=1),"CONCILIA ≤ 1","REVISAR"))</x:f>
        <x:v>CONCILIA ≤ 1</x:v>
      </x:c>
    </x:row>
    <x:row r="8" ht="30" customHeight="1">
      <x:c r="A8" s="45" t="n">
        <x:v>2024</x:v>
      </x:c>
      <x:c r="B8" s="49" t="str">
        <x:v>Cierre observado</x:v>
      </x:c>
      <x:c r="C8" s="47" t="n">
        <x:v>281460</x:v>
      </x:c>
      <x:c r="D8" s="47" t="n">
        <x:v>395971</x:v>
      </x:c>
      <x:c r="E8" s="47" t="n">
        <x:v>40300</x:v>
      </x:c>
      <x:c r="F8" s="47" t="n">
        <x:v>74211</x:v>
      </x:c>
      <x:c r="G8" s="47" t="n">
        <x:v>114511</x:v>
      </x:c>
      <x:c r="H8" s="47" t="n">
        <x:v>154786</x:v>
      </x:c>
      <x:c r="I8" s="47" t="n">
        <x:v>90925</x:v>
      </x:c>
      <x:c r="J8" s="47" t="n">
        <x:v>25856</x:v>
      </x:c>
      <x:c r="K8" s="47" t="n">
        <x:v>3</x:v>
      </x:c>
      <x:c r="L8" s="47" t="n">
        <x:v>16456</x:v>
      </x:c>
      <x:c r="M8" s="47" t="n">
        <x:v>21546</x:v>
      </x:c>
      <x:c r="N8" s="47" t="n">
        <x:v>23958</x:v>
      </x:c>
      <x:c r="O8" s="47" t="n">
        <x:v>205</x:v>
      </x:c>
      <x:c r="P8" s="47" t="n">
        <x:v>30</x:v>
      </x:c>
      <x:c r="Q8" s="47" t="n">
        <x:v>16082</x:v>
      </x:c>
      <x:c r="R8" s="48" t="n">
        <x:f>IF(H8="","",SUM(I8:M8))</x:f>
        <x:v>154786</x:v>
      </x:c>
      <x:c r="S8" s="48" t="n">
        <x:f>IF(H8="","",SUM(G8,N8:Q8))</x:f>
        <x:v>154786</x:v>
      </x:c>
      <x:c r="T8" s="48" t="n">
        <x:f>IF(H8="","",R8-H8)</x:f>
        <x:v>0</x:v>
      </x:c>
      <x:c r="U8" s="48" t="n">
        <x:f>IF(H8="","",S8-H8)</x:f>
        <x:v>0</x:v>
      </x:c>
      <x:c r="V8" s="50" t="str">
        <x:f>IF(H8="","SIN TABLA FINAL",IF(AND(ABS(T8)&lt;=1,ABS(U8)&lt;=1),"CONCILIA ≤ 1","REVISAR"))</x:f>
        <x:v>CONCILIA ≤ 1</x:v>
      </x:c>
    </x:row>
    <x:row r="9" ht="30" customHeight="1">
      <x:c r="A9" s="45" t="n">
        <x:v>2025</x:v>
      </x:c>
      <x:c r="B9" s="49" t="str">
        <x:v>Cierre observado preliminar</x:v>
      </x:c>
      <x:c r="C9" s="47" t="n">
        <x:v>302765</x:v>
      </x:c>
      <x:c r="D9" s="47" t="n">
        <x:v>420572</x:v>
      </x:c>
      <x:c r="E9" s="47" t="n">
        <x:v>65723</x:v>
      </x:c>
      <x:c r="F9" s="47" t="n">
        <x:v>52085</x:v>
      </x:c>
      <x:c r="G9" s="47" t="n">
        <x:v>117807</x:v>
      </x:c>
      <x:c r="H9" s="47" t="n">
        <x:v>194001</x:v>
      </x:c>
      <x:c r="I9" s="47" t="n">
        <x:v>134216</x:v>
      </x:c>
      <x:c r="J9" s="47" t="n">
        <x:v>54046</x:v>
      </x:c>
      <x:c r="K9" s="47" t="n">
        <x:v>0</x:v>
      </x:c>
      <x:c r="L9" s="47" t="n">
        <x:v>-10344</x:v>
      </x:c>
      <x:c r="M9" s="47" t="n">
        <x:v>16082</x:v>
      </x:c>
      <x:c r="N9" s="47" t="n">
        <x:v>48662</x:v>
      </x:c>
      <x:c r="O9" s="47" t="n">
        <x:v>874</x:v>
      </x:c>
      <x:c r="P9" s="47" t="n">
        <x:v>38</x:v>
      </x:c>
      <x:c r="Q9" s="47" t="n">
        <x:v>26620</x:v>
      </x:c>
      <x:c r="R9" s="48" t="n">
        <x:f>IF(H9="","",SUM(I9:M9))</x:f>
        <x:v>194000</x:v>
      </x:c>
      <x:c r="S9" s="48" t="n">
        <x:f>IF(H9="","",SUM(G9,N9:Q9))</x:f>
        <x:v>194001</x:v>
      </x:c>
      <x:c r="T9" s="48" t="n">
        <x:f>IF(H9="","",R9-H9)</x:f>
        <x:v>-1</x:v>
      </x:c>
      <x:c r="U9" s="48" t="n">
        <x:f>IF(H9="","",S9-H9)</x:f>
        <x:v>0</x:v>
      </x:c>
      <x:c r="V9" s="50" t="str">
        <x:f>IF(H9="","SIN TABLA FINAL",IF(AND(ABS(T9)&lt;=1,ABS(U9)&lt;=1),"CONCILIA ≤ 1","REVISAR"))</x:f>
        <x:v>CONCILIA ≤ 1</x:v>
      </x:c>
    </x:row>
    <x:row r="11" ht="42" customHeight="1">
      <x:c r="A11" s="53" t="str">
        <x:v>LECTURA: los desembolsos brutos no equivalen a gasto nuevo. Parte paga principal vencido; causación y caja explican por qué desembolsos menos amortizaciones tampoco iguala el déficit.</x:v>
      </x:c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</x:row>
  </x:sheetData>
  <x:mergeCells>
    <x:mergeCell ref="A1:V1"/>
    <x:mergeCell ref="A2:V2"/>
    <x:mergeCell ref="A3:V3"/>
    <x:mergeCell ref="A11:V1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5" customHeight="1">
      <x:c r="A1" s="54" t="str">
        <x:v>Qué pasó con la deuda: flujo, refinanciación y caja</x:v>
      </x:c>
      <x:c r="B1" s="54"/>
      <x:c r="C1" s="54"/>
      <x:c r="D1" s="54"/>
      <x:c r="E1" s="54"/>
      <x:c r="F1" s="54"/>
      <x:c r="G1" s="54"/>
      <x:c r="H1" s="54"/>
    </x:row>
    <x:row r="3">
      <x:c r="A3" s="55" t="str">
        <x:v>Cuatro cierres observados armonizados · COP billones corrientes</x:v>
      </x:c>
      <x:c r="B3" s="55"/>
      <x:c r="C3" s="55"/>
      <x:c r="D3" s="55"/>
      <x:c r="E3" s="55"/>
      <x:c r="F3" s="55"/>
      <x:c r="G3" s="55"/>
      <x:c r="H3" s="55"/>
    </x:row>
    <x:row r="5">
      <x:c r="A5" s="57" t="str">
        <x:v>Concepto</x:v>
      </x:c>
      <x:c r="B5" s="57" t="str">
        <x:v>2022</x:v>
      </x:c>
      <x:c r="C5" s="57" t="str">
        <x:v>2023</x:v>
      </x:c>
      <x:c r="D5" s="57" t="str">
        <x:v>2024</x:v>
      </x:c>
      <x:c r="E5" s="57" t="str">
        <x:v>2025</x:v>
      </x:c>
    </x:row>
    <x:row r="6">
      <x:c r="A6" s="61" t="str">
        <x:v>Desembolsos brutos</x:v>
      </x:c>
      <x:c r="B6" s="64" t="n">
        <x:f>'Puente fiscal 2022-25'!I6/1000</x:f>
        <x:v>67.171</x:v>
      </x:c>
      <x:c r="C6" s="64" t="n">
        <x:f>'Puente fiscal 2022-25'!I7/1000</x:f>
        <x:v>70.244</x:v>
      </x:c>
      <x:c r="D6" s="64" t="n">
        <x:f>'Puente fiscal 2022-25'!I8/1000</x:f>
        <x:v>90.925</x:v>
      </x:c>
      <x:c r="E6" s="64" t="n">
        <x:f>'Puente fiscal 2022-25'!I9/1000</x:f>
        <x:v>134.216</x:v>
      </x:c>
    </x:row>
    <x:row r="7">
      <x:c r="A7" s="61" t="str">
        <x:v>Amortizaciones</x:v>
      </x:c>
      <x:c r="B7" s="64" t="n">
        <x:f>'Puente fiscal 2022-25'!N6/1000</x:f>
        <x:v>22.45</x:v>
      </x:c>
      <x:c r="C7" s="64" t="n">
        <x:f>'Puente fiscal 2022-25'!N7/1000</x:f>
        <x:v>26.454</x:v>
      </x:c>
      <x:c r="D7" s="64" t="n">
        <x:f>'Puente fiscal 2022-25'!N8/1000</x:f>
        <x:v>23.958</x:v>
      </x:c>
      <x:c r="E7" s="64" t="n">
        <x:f>'Puente fiscal 2022-25'!N9/1000</x:f>
        <x:v>48.662</x:v>
      </x:c>
    </x:row>
    <x:row r="8">
      <x:c r="A8" s="61" t="str">
        <x:v>Déficit a financiar</x:v>
      </x:c>
      <x:c r="B8" s="64" t="n">
        <x:f>'Puente fiscal 2022-25'!G6/1000</x:f>
        <x:v>77.579</x:v>
      </x:c>
      <x:c r="C8" s="64" t="n">
        <x:f>'Puente fiscal 2022-25'!G7/1000</x:f>
        <x:v>66.917</x:v>
      </x:c>
      <x:c r="D8" s="64" t="n">
        <x:f>'Puente fiscal 2022-25'!G8/1000</x:f>
        <x:v>114.511</x:v>
      </x:c>
      <x:c r="E8" s="64" t="n">
        <x:f>'Puente fiscal 2022-25'!G9/1000</x:f>
        <x:v>117.807</x:v>
      </x:c>
    </x:row>
    <x:row r="9">
      <x:c r="A9" s="61" t="str">
        <x:v>Ajustes por causación</x:v>
      </x:c>
      <x:c r="B9" s="64" t="n">
        <x:f>'Puente fiscal 2022-25'!L6/1000</x:f>
        <x:v>16.623</x:v>
      </x:c>
      <x:c r="C9" s="64" t="n">
        <x:f>'Puente fiscal 2022-25'!L7/1000</x:f>
        <x:v>17.233</x:v>
      </x:c>
      <x:c r="D9" s="64" t="n">
        <x:f>'Puente fiscal 2022-25'!L8/1000</x:f>
        <x:v>16.456</x:v>
      </x:c>
      <x:c r="E9" s="64" t="n">
        <x:f>'Puente fiscal 2022-25'!L9/1000</x:f>
        <x:v>-10.344</x:v>
      </x:c>
    </x:row>
    <x:row r="10">
      <x:c r="A10" s="61" t="str">
        <x:v>Caja inicial → final</x:v>
      </x:c>
      <x:c r="B10" s="65" t="str">
        <x:v>No separada</x:v>
      </x:c>
      <x:c r="C10" s="65" t="str">
        <x:v>21,3 → 22,4</x:v>
      </x:c>
      <x:c r="D10" s="65" t="str">
        <x:v>21,5 → 16,1</x:v>
      </x:c>
      <x:c r="E10" s="65" t="str">
        <x:v>16,1 → 26,6</x:v>
      </x:c>
    </x:row>
    <x:row r="12">
      <x:c r="A12" s="67" t="str">
        <x:v>Hallazgo 1</x:v>
      </x:c>
      <x:c r="B12" s="67"/>
      <x:c r="C12" s="67"/>
      <x:c r="D12" s="67" t="str">
        <x:v>Hallazgo 2</x:v>
      </x:c>
      <x:c r="E12" s="67"/>
      <x:c r="F12" s="67"/>
      <x:c r="G12" s="67" t="str">
        <x:v>Cierre 2022 recuperado</x:v>
      </x:c>
      <x:c r="H12" s="67"/>
    </x:row>
    <x:row r="13">
      <x:c r="A13" s="87" t="str">
        <x:v>El déficit ya contiene los intereses. Sumarlos otra vez duplica el costo financiero.</x:v>
      </x:c>
      <x:c r="B13" s="88"/>
      <x:c r="C13" s="89"/>
      <x:c r="D13" s="87" t="str">
        <x:v>Las amortizaciones son principal que vence: explican refinanciación, no programas nuevos de gasto.</x:v>
      </x:c>
      <x:c r="E13" s="88"/>
      <x:c r="F13" s="89"/>
      <x:c r="G13" s="87" t="str">
        <x:v>El Cuadro 6 final permite reconstruir un puente bruto que concilia dentro de COP 1 mm. El documento no separa caja inicial y final.</x:v>
      </x:c>
      <x:c r="H13" s="89"/>
    </x:row>
    <x:row r="14">
      <x:c r="A14" s="90"/>
      <x:c r="B14" s="91"/>
      <x:c r="C14" s="92"/>
      <x:c r="D14" s="90"/>
      <x:c r="E14" s="91"/>
      <x:c r="F14" s="92"/>
      <x:c r="G14" s="90"/>
      <x:c r="H14" s="92"/>
    </x:row>
    <x:row r="15">
      <x:c r="A15" s="90"/>
      <x:c r="B15" s="91"/>
      <x:c r="C15" s="92"/>
      <x:c r="D15" s="90"/>
      <x:c r="E15" s="91"/>
      <x:c r="F15" s="92"/>
      <x:c r="G15" s="90"/>
      <x:c r="H15" s="92"/>
    </x:row>
    <x:row r="16">
      <x:c r="A16" s="93"/>
      <x:c r="B16" s="94"/>
      <x:c r="C16" s="95"/>
      <x:c r="D16" s="93"/>
      <x:c r="E16" s="94"/>
      <x:c r="F16" s="95"/>
      <x:c r="G16" s="93"/>
      <x:c r="H16" s="95"/>
    </x:row>
    <x:row r="18" ht="42" customHeight="1">
      <x:c r="A18" s="97" t="str">
        <x:v>Conclusión: el aumento del saldo sí requiere explicación, pero localizar “dónde quedó la plata” exige bajar a la ejecución por entidad, programa, contrato y beneficiario.</x:v>
      </x:c>
      <x:c r="B18" s="97"/>
      <x:c r="C18" s="97"/>
      <x:c r="D18" s="97"/>
      <x:c r="E18" s="97"/>
      <x:c r="F18" s="97"/>
      <x:c r="G18" s="97"/>
      <x:c r="H18" s="97"/>
    </x:row>
  </x:sheetData>
  <x:mergeCells>
    <x:mergeCell ref="A1:H1"/>
    <x:mergeCell ref="A3:H3"/>
    <x:mergeCell ref="A12:C12"/>
    <x:mergeCell ref="A13:C16"/>
    <x:mergeCell ref="D12:F12"/>
    <x:mergeCell ref="D13:F16"/>
    <x:mergeCell ref="G12:H12"/>
    <x:mergeCell ref="G13:H16"/>
    <x:mergeCell ref="A18:H18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78" hidden="0" customWidth="1"/>
    <x:col min="4" max="4" width="23" hidden="0" customWidth="1"/>
    <x:col min="5" max="5" width="40" hidden="0" customWidth="1"/>
  </x:cols>
  <x:sheetData>
    <x:row r="1">
      <x:c r="A1" s="32" t="str">
        <x:v>Fuentes, definiciones y límites del puente</x:v>
      </x:c>
      <x:c r="B1" s="32"/>
      <x:c r="C1" s="32"/>
      <x:c r="D1" s="32"/>
      <x:c r="E1" s="32"/>
    </x:row>
    <x:row r="3">
      <x:c r="A3" s="57" t="str">
        <x:v>Año</x:v>
      </x:c>
      <x:c r="B3" s="57" t="str">
        <x:v>Documento</x:v>
      </x:c>
      <x:c r="C3" s="57" t="str">
        <x:v>URL</x:v>
      </x:c>
      <x:c r="D3" s="57" t="str">
        <x:v>Tabla o sección</x:v>
      </x:c>
      <x:c r="E3" s="57" t="str">
        <x:v>Tratamiento</x:v>
      </x:c>
    </x:row>
    <x:row r="4" ht="55" customHeight="1">
      <x:c r="A4" s="100" t="n">
        <x:v>2022</x:v>
      </x:c>
      <x:c r="B4" s="99" t="str">
        <x:v>Cierre fiscal GNC 2022</x:v>
      </x:c>
      <x:c r="C4" s="99" t="str">
        <x:v>https://www.minhacienda.gov.co/documents/d/portal/cierre-fiscal-2022-gnc-v4?download=true</x:v>
      </x:c>
      <x:c r="D4" s="99" t="str">
        <x:v>Cuadro 6 · Financiamiento</x:v>
      </x:c>
      <x:c r="E4" s="99" t="str">
        <x:v>Cuadro neto armonizado a puente bruto; residual de COP 1 mm y caja no separada</x:v>
      </x:c>
    </x:row>
    <x:row r="5" ht="55" customHeight="1">
      <x:c r="A5" s="100" t="n">
        <x:v>2023</x:v>
      </x:c>
      <x:c r="B5" s="99" t="str">
        <x:v>Cierre fiscal GNC 4T 2023</x:v>
      </x:c>
      <x:c r="C5" s="99" t="str">
        <x:v>https://www.minhacienda.gov.co/documents/d/portal/cierre-fiscal-gnc-4t-2023?download=true</x:v>
      </x:c>
      <x:c r="D5" s="99" t="str">
        <x:v>Cuadros 1 y 6</x:v>
      </x:c>
      <x:c r="E5" s="99" t="str">
        <x:v>Cierre observado; residual de COP 1 mm por redondeo</x:v>
      </x:c>
    </x:row>
    <x:row r="6" ht="55" customHeight="1">
      <x:c r="A6" s="100" t="n">
        <x:v>2024</x:v>
      </x:c>
      <x:c r="B6" s="99" t="str">
        <x:v>Cierre fiscal GNC 4T 2024</x:v>
      </x:c>
      <x:c r="C6" s="99" t="str">
        <x:v>https://www.minhacienda.gov.co/documents/d/portal/cierre-fiscal-gnc-2024</x:v>
      </x:c>
      <x:c r="D6" s="99" t="str">
        <x:v>Tablas 1 y 4</x:v>
      </x:c>
      <x:c r="E6" s="99" t="str">
        <x:v>Se restituyen rótulos omitidos por extracción lineal; identidad exacta</x:v>
      </x:c>
    </x:row>
    <x:row r="7" ht="55" customHeight="1">
      <x:c r="A7" s="100" t="n">
        <x:v>2025</x:v>
      </x:c>
      <x:c r="B7" s="99" t="str">
        <x:v>Cierre fiscal y balance macroeconómico 4T 2025</x:v>
      </x:c>
      <x:c r="C7" s="99" t="str">
        <x:v>https://www.minhacienda.gov.co/documents/20119/2322545/Cierre%2BMacro-Fiscal%2B4T2025.pdf/13edd010-6786-f0d1-0f65-91178a304e6c?download=true&amp;t=1772233215235&amp;version=1.1</x:v>
      </x:c>
      <x:c r="D7" s="99" t="str">
        <x:v>Tablas 11 y 6</x:v>
      </x:c>
      <x:c r="E7" s="99" t="str">
        <x:v>Cifras preliminares; residual de COP 1 mm en fuentes</x:v>
      </x:c>
    </x:row>
    <x:row r="9">
      <x:c r="A9" s="67" t="str">
        <x:v>Reglas de lectura</x:v>
      </x:c>
      <x:c r="B9" s="67"/>
      <x:c r="C9" s="67"/>
      <x:c r="D9" s="67"/>
      <x:c r="E9" s="67"/>
    </x:row>
    <x:row r="10">
      <x:c r="A10" s="102" t="str">
        <x:v>1. El déficit total ya incluye intereses; no se suman dos veces.</x:v>
      </x:c>
      <x:c r="B10" s="102"/>
      <x:c r="C10" s="102"/>
      <x:c r="D10" s="102"/>
      <x:c r="E10" s="102"/>
    </x:row>
    <x:row r="11">
      <x:c r="A11" s="102" t="str">
        <x:v>2. Amortización es principal pagado o refinanciado; no gasto programático.</x:v>
      </x:c>
      <x:c r="B11" s="102"/>
      <x:c r="C11" s="102"/>
      <x:c r="D11" s="102"/>
      <x:c r="E11" s="102"/>
    </x:row>
    <x:row r="12">
      <x:c r="A12" s="102" t="str">
        <x:v>3. Causación concilia el registro fiscal con la caja; no es efectivo prestado.</x:v>
      </x:c>
      <x:c r="B12" s="102"/>
      <x:c r="C12" s="102"/>
      <x:c r="D12" s="102"/>
      <x:c r="E12" s="102"/>
    </x:row>
    <x:row r="13">
      <x:c r="A13" s="102" t="str">
        <x:v>4. Caja inicial y final registra disponibilidad y prefinanciación entre vigencias.</x:v>
      </x:c>
      <x:c r="B13" s="102"/>
      <x:c r="C13" s="102"/>
      <x:c r="D13" s="102"/>
      <x:c r="E13" s="102"/>
    </x:row>
    <x:row r="14">
      <x:c r="A14" s="102" t="str">
        <x:v>5. FEPC está dentro del gasto y del déficit; agregarlo como uso separado sería doble conteo.</x:v>
      </x:c>
      <x:c r="B14" s="102"/>
      <x:c r="C14" s="102"/>
      <x:c r="D14" s="102"/>
      <x:c r="E14" s="102"/>
    </x:row>
  </x:sheetData>
  <x:mergeCells>
    <x:mergeCell ref="A1:E1"/>
    <x:mergeCell ref="A9:E9"/>
    <x:mergeCell ref="A10:E10"/>
    <x:mergeCell ref="A11:E11"/>
    <x:mergeCell ref="A12:E12"/>
    <x:mergeCell ref="A13:E13"/>
    <x:mergeCell ref="A14:E1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5" hidden="0" customWidth="1"/>
    <x:col min="3" max="3" width="12" hidden="0" customWidth="1"/>
    <x:col min="4" max="4" width="28" hidden="0" customWidth="1"/>
    <x:col min="5" max="5" width="14" hidden="0" customWidth="1"/>
    <x:col min="6" max="6" width="28" hidden="0" customWidth="1"/>
    <x:col min="7" max="7" width="15" hidden="0" customWidth="1"/>
  </x:cols>
  <x:sheetData>
    <x:row r="1">
      <x:c r="A1" s="32" t="str">
        <x:v>Corte observado a junio de 2026 · no es cierre anual</x:v>
      </x:c>
      <x:c r="B1" s="32"/>
      <x:c r="C1" s="32"/>
      <x:c r="D1" s="32"/>
      <x:c r="E1" s="32"/>
      <x:c r="F1" s="32"/>
      <x:c r="G1" s="32"/>
    </x:row>
    <x:row r="3">
      <x:c r="A3" s="57" t="str">
        <x:v>Concepto</x:v>
      </x:c>
      <x:c r="B3" s="57" t="str">
        <x:v>COP mm</x:v>
      </x:c>
      <x:c r="C3" s="57" t="str">
        <x:v>% PIB</x:v>
      </x:c>
      <x:c r="D3" s="57" t="str">
        <x:v>Concepto de deuda</x:v>
      </x:c>
      <x:c r="E3" s="57" t="str">
        <x:v>% PIB móvil</x:v>
      </x:c>
      <x:c r="F3" s="57" t="str">
        <x:v>Financiamiento</x:v>
      </x:c>
      <x:c r="G3" s="57" t="str">
        <x:v>COP mm</x:v>
      </x:c>
    </x:row>
    <x:row r="4">
      <x:c r="A4" s="104" t="str">
        <x:v>Ingresos totales</x:v>
      </x:c>
      <x:c r="B4" s="106" t="n">
        <x:v>175169</x:v>
      </x:c>
      <x:c r="C4" s="107" t="n">
        <x:v>0.087</x:v>
      </x:c>
      <x:c r="D4" s="105" t="str">
        <x:v>Deuda bruta</x:v>
      </x:c>
      <x:c r="E4" s="107" t="n">
        <x:v>0.61</x:v>
      </x:c>
      <x:c r="F4" s="104" t="str">
        <x:v>Desembolsos brutos</x:v>
      </x:c>
      <x:c r="G4" s="106" t="n">
        <x:v>107762</x:v>
      </x:c>
    </x:row>
    <x:row r="5">
      <x:c r="A5" s="104" t="str">
        <x:v>Gastos totales</x:v>
      </x:c>
      <x:c r="B5" s="106" t="n">
        <x:v>241329</x:v>
      </x:c>
      <x:c r="C5" s="107" t="n">
        <x:v>0.12</x:v>
      </x:c>
      <x:c r="D5" s="105" t="str">
        <x:v>Activos financieros</x:v>
      </x:c>
      <x:c r="E5" s="107" t="n">
        <x:v>0.025</x:v>
      </x:c>
      <x:c r="F5" s="104" t="str">
        <x:v>Amortizaciones</x:v>
      </x:c>
      <x:c r="G5" s="106" t="n">
        <x:v>97237</x:v>
      </x:c>
    </x:row>
    <x:row r="6">
      <x:c r="A6" s="104" t="str">
        <x:v>Déficit primario</x:v>
      </x:c>
      <x:c r="B6" s="106" t="n">
        <x:v>23285</x:v>
      </x:c>
      <x:c r="C6" s="107" t="n">
        <x:v>0.012</x:v>
      </x:c>
      <x:c r="D6" s="105" t="str">
        <x:v>Deuda neta</x:v>
      </x:c>
      <x:c r="E6" s="107" t="n">
        <x:v>0.585</x:v>
      </x:c>
      <x:c r="F6" s="104" t="str">
        <x:v>Crédito externo neto</x:v>
      </x:c>
      <x:c r="G6" s="106" t="n">
        <x:v>-66991</x:v>
      </x:c>
    </x:row>
    <x:row r="7">
      <x:c r="A7" s="104" t="str">
        <x:v>Intereses</x:v>
      </x:c>
      <x:c r="B7" s="106" t="n">
        <x:v>42875</x:v>
      </x:c>
      <x:c r="C7" s="107" t="n">
        <x:v>0.021</x:v>
      </x:c>
      <x:c r="D7" s="105" t="str"/>
      <x:c r="E7" s="107"/>
      <x:c r="F7" s="104" t="str">
        <x:v>Crédito interno neto</x:v>
      </x:c>
      <x:c r="G7" s="106" t="n">
        <x:v>77515</x:v>
      </x:c>
    </x:row>
    <x:row r="8">
      <x:c r="A8" s="104" t="str">
        <x:v>Déficit total</x:v>
      </x:c>
      <x:c r="B8" s="106" t="n">
        <x:v>66159</x:v>
      </x:c>
      <x:c r="C8" s="107" t="n">
        <x:v>0.033</x:v>
      </x:c>
      <x:c r="D8" s="105" t="str"/>
      <x:c r="E8" s="107"/>
      <x:c r="F8" s="104" t="str">
        <x:v>Ajustes por causación</x:v>
      </x:c>
      <x:c r="G8" s="106" t="n">
        <x:v>5131</x:v>
      </x:c>
    </x:row>
    <x:row r="10" ht="42" customHeight="1">
      <x:c r="A10" s="53" t="str">
        <x:v>Lectura: el corte es acumulado al segundo trimestre y sus cifras son preliminares. Las amortizaciones externas incluyen el cierre del TRS y bonos globales; no deben leerse como gasto programático nuevo.</x:v>
      </x:c>
      <x:c r="B10" s="53"/>
      <x:c r="C10" s="53"/>
      <x:c r="D10" s="53"/>
      <x:c r="E10" s="53"/>
      <x:c r="F10" s="53"/>
      <x:c r="G10" s="53"/>
    </x:row>
    <x:row r="12">
      <x:c r="A12" s="108" t="str">
        <x:v>Fuente: MinHacienda, Cierre Fiscal y Balance Macroeconómico, segundo trimestre de 2026, tablas 11, 54 y 65.</x:v>
      </x:c>
      <x:c r="B12" s="108"/>
      <x:c r="C12" s="108"/>
      <x:c r="D12" s="108"/>
      <x:c r="E12" s="108"/>
      <x:c r="F12" s="108"/>
      <x:c r="G12" s="108"/>
    </x:row>
  </x:sheetData>
  <x:mergeCells>
    <x:mergeCell ref="A1:G1"/>
    <x:mergeCell ref="A10:G10"/>
    <x:mergeCell ref="A12:G12"/>
  </x:mergeCells>
  <x:pageMargins left="0.7" right="0.7" top="0.75" bottom="0.75" header="0.3" footer="0.3"/>
</x:worksheet>
</file>